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activeTab="0"/>
  </bookViews>
  <sheets>
    <sheet name="1. Cover Page" sheetId="1" r:id="rId1"/>
    <sheet name="2. Expenses" sheetId="2" r:id="rId2"/>
    <sheet name="3. Count of Individuals" sheetId="3" r:id="rId3"/>
    <sheet name="4. Provider Service Revenue" sheetId="4" r:id="rId4"/>
    <sheet name="5. P&amp;L Model" sheetId="5" r:id="rId5"/>
    <sheet name="Parameter" sheetId="6" state="hidden" r:id="rId6"/>
  </sheets>
  <definedNames>
    <definedName name="_xlnm.Print_Area" localSheetId="0">'1. Cover Page'!$A$1:$K$38</definedName>
    <definedName name="_xlnm.Print_Area" localSheetId="1">'2. Expenses'!$A$1:$H$45</definedName>
    <definedName name="_xlnm.Print_Area" localSheetId="2">'3. Count of Individuals'!$B$2:$AF$56</definedName>
    <definedName name="_xlnm.Print_Area" localSheetId="3">'4. Provider Service Revenue'!$B$2:$Q$56</definedName>
    <definedName name="_xlnm.Print_Area" localSheetId="4">'5. P&amp;L Model'!$A$1:$R$172</definedName>
  </definedNames>
  <calcPr fullCalcOnLoad="1"/>
</workbook>
</file>

<file path=xl/sharedStrings.xml><?xml version="1.0" encoding="utf-8"?>
<sst xmlns="http://schemas.openxmlformats.org/spreadsheetml/2006/main" count="320" uniqueCount="107">
  <si>
    <t>Total</t>
  </si>
  <si>
    <t>Provider Initial Investment</t>
  </si>
  <si>
    <t>DDA Revenue</t>
  </si>
  <si>
    <t>Fundraising</t>
  </si>
  <si>
    <t>Total Revenue</t>
  </si>
  <si>
    <t>Net Income</t>
  </si>
  <si>
    <t>Total Expenses</t>
  </si>
  <si>
    <t>Startup Expenses</t>
  </si>
  <si>
    <t>Ending Cash Balance</t>
  </si>
  <si>
    <t>Service</t>
  </si>
  <si>
    <t>CSLA</t>
  </si>
  <si>
    <t>DAY</t>
  </si>
  <si>
    <t>FSS</t>
  </si>
  <si>
    <t>IFC</t>
  </si>
  <si>
    <t>ISP</t>
  </si>
  <si>
    <t>ISS</t>
  </si>
  <si>
    <t>RES</t>
  </si>
  <si>
    <t>SE</t>
  </si>
  <si>
    <t>Corporate Tax Rate</t>
  </si>
  <si>
    <t>Other Income</t>
  </si>
  <si>
    <t>Pre Tax Income</t>
  </si>
  <si>
    <t>Income Taxes</t>
  </si>
  <si>
    <t>Operating Metrics</t>
  </si>
  <si>
    <t>Salaried Personnel</t>
  </si>
  <si>
    <t>Benefits</t>
  </si>
  <si>
    <t>Administrative Expenses</t>
  </si>
  <si>
    <t>Operating Expenses</t>
  </si>
  <si>
    <t>Total Administrative  Expenses</t>
  </si>
  <si>
    <t>Total Operating Expenses</t>
  </si>
  <si>
    <t>Salaries, Wages &amp; Benefits</t>
  </si>
  <si>
    <t>Total Salaries, Wages &amp; Benefits</t>
  </si>
  <si>
    <t>Annual Revenue</t>
  </si>
  <si>
    <t>Year</t>
  </si>
  <si>
    <t>Vehicle</t>
  </si>
  <si>
    <t>Utilities (Gas, Electric, Water)</t>
  </si>
  <si>
    <t>Rent/Mortgage</t>
  </si>
  <si>
    <t>Phone/Internet/Cable</t>
  </si>
  <si>
    <t>Medical Supplies</t>
  </si>
  <si>
    <t>Laundry/Linens</t>
  </si>
  <si>
    <t>Fuel</t>
  </si>
  <si>
    <t>Food</t>
  </si>
  <si>
    <t>Facility Maintenance</t>
  </si>
  <si>
    <t>Cleaning Supplies</t>
  </si>
  <si>
    <t>Year 3</t>
  </si>
  <si>
    <t>Year 2</t>
  </si>
  <si>
    <t>Year 1</t>
  </si>
  <si>
    <t>Office Equipment &amp; Supplies</t>
  </si>
  <si>
    <t>Licensing Fees</t>
  </si>
  <si>
    <t>Legal Fees</t>
  </si>
  <si>
    <t>Insurance</t>
  </si>
  <si>
    <t>Advertising/Marketing</t>
  </si>
  <si>
    <t>Accounting</t>
  </si>
  <si>
    <t>Administrative Assumptions</t>
  </si>
  <si>
    <t>Other (Must include detail)</t>
  </si>
  <si>
    <t>Hourly Personnel</t>
  </si>
  <si>
    <t>Consultants &amp; Contractors</t>
  </si>
  <si>
    <t>Staff Training/Development</t>
  </si>
  <si>
    <t>Business Name</t>
  </si>
  <si>
    <t>Date of Submission</t>
  </si>
  <si>
    <t>Business Address</t>
  </si>
  <si>
    <t>Beginning Cash Balance</t>
  </si>
  <si>
    <t>Cash (Borrowings)/Deposits</t>
  </si>
  <si>
    <t>Business Plan</t>
  </si>
  <si>
    <t>*Cost should reflect the total annual cost including cost differences resulting from but not limited to: employee turnover, delayed hiring, new contracts, increases in utilities, etc.</t>
  </si>
  <si>
    <t>Phone</t>
  </si>
  <si>
    <t>Email</t>
  </si>
  <si>
    <t>Update highlighted fields in yellow with blue text, all other fields will auto-populate</t>
  </si>
  <si>
    <t>Form 2 - Expense Breakdown</t>
  </si>
  <si>
    <t>Form 3 - Projected Number of Individuals Receiving DDA Services Monthly</t>
  </si>
  <si>
    <t>Form 4 - Monthly Provider Revenue (DDA Funding) by Service</t>
  </si>
  <si>
    <t>Form 5 - Provider Projected Cash Flow</t>
  </si>
  <si>
    <t>Beginning Cash Balance*</t>
  </si>
  <si>
    <t>Form 1</t>
  </si>
  <si>
    <t>Instructions</t>
  </si>
  <si>
    <t>Cover Page</t>
  </si>
  <si>
    <t>Form 2</t>
  </si>
  <si>
    <t>Expenses</t>
  </si>
  <si>
    <t>Form 3</t>
  </si>
  <si>
    <t>Count of Individuals</t>
  </si>
  <si>
    <t>Report 4</t>
  </si>
  <si>
    <t>Provider Service Revenue</t>
  </si>
  <si>
    <t>Form 5</t>
  </si>
  <si>
    <t>Provider Profit &amp; Loss Model</t>
  </si>
  <si>
    <t>To complete the business plan, you will need to complete 4 forms in this file, each of which is represented by a sheet with a blue tab (near the bottom of the screen). All other reports will autopopulate data.</t>
  </si>
  <si>
    <t>Please input data the appropriate on the forms in the yellow highlighted fields with blue text.</t>
  </si>
  <si>
    <t>SFY</t>
  </si>
  <si>
    <t>Provider Enrollment Input Summary (Based On Inputs Below)</t>
  </si>
  <si>
    <t>Cumulative Population</t>
  </si>
  <si>
    <t>Q3</t>
  </si>
  <si>
    <t>Q4</t>
  </si>
  <si>
    <t>Q1</t>
  </si>
  <si>
    <t>Q2</t>
  </si>
  <si>
    <t>Monthly Average Earned Income</t>
  </si>
  <si>
    <t>*Please input the number of NEW people that you estimate will be enrolling in your services monthly</t>
  </si>
  <si>
    <t>Number of New Individuals by Month</t>
  </si>
  <si>
    <t>Average Individual Funding by Service</t>
  </si>
  <si>
    <t>Annual</t>
  </si>
  <si>
    <t>Monthly</t>
  </si>
  <si>
    <t>PPS</t>
  </si>
  <si>
    <t>Increase</t>
  </si>
  <si>
    <t>Prior Year Payment Lag</t>
  </si>
  <si>
    <t>*The beginning cash balance for the first date of business is the amount of cash that the business currently has available. This does not include provider monthly investments detailed in the revenue section</t>
  </si>
  <si>
    <t>(subtracting Q1 base)</t>
  </si>
  <si>
    <t>In US Dollars $</t>
  </si>
  <si>
    <t>Enrollment Statistics: Average # of NEW Placements by Service per Provider annually</t>
  </si>
  <si>
    <t>Note: Revenue figures represent estimate yearly values and the timing of revenue will vary based on the payment process and system</t>
  </si>
  <si>
    <t>Expected Starting Calendar Year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</si>
</sst>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 numFmtId="165" formatCode="_([$$-409]* #,##0_);_([$$-409]* \(#,##0\);_([$$-409]* &quot;-&quot;_);_(@_)"/>
    <numFmt numFmtId="166" formatCode="_(* #,##0_);_(* \(#,##0\);_(* &quot;-&quot;??_);_(@_)"/>
  </numFmts>
  <fonts count="62">
    <font>
      <sz val="11"/>
      <color theme="1"/>
      <name val="Calibri"/>
      <family val="2"/>
    </font>
    <font>
      <sz val="11"/>
      <color indexed="8"/>
      <name val="Calibri"/>
      <family val="2"/>
    </font>
    <font>
      <b/>
      <sz val="11"/>
      <color indexed="8"/>
      <name val="Calibri"/>
      <family val="2"/>
    </font>
    <font>
      <i/>
      <sz val="11"/>
      <color indexed="8"/>
      <name val="Calibri"/>
      <family val="2"/>
    </font>
    <font>
      <sz val="11"/>
      <color indexed="9"/>
      <name val="Calibri"/>
      <family val="2"/>
    </font>
    <font>
      <sz val="11"/>
      <color indexed="12"/>
      <name val="Calibri"/>
      <family val="2"/>
    </font>
    <font>
      <b/>
      <i/>
      <sz val="11"/>
      <color indexed="10"/>
      <name val="Calibri"/>
      <family val="2"/>
    </font>
    <font>
      <sz val="10"/>
      <name val="Arial"/>
      <family val="2"/>
    </font>
    <font>
      <b/>
      <sz val="11"/>
      <color indexed="9"/>
      <name val="Calibri"/>
      <family val="2"/>
    </font>
    <font>
      <i/>
      <u val="single"/>
      <sz val="11"/>
      <color indexed="8"/>
      <name val="Calibri"/>
      <family val="2"/>
    </font>
    <font>
      <b/>
      <sz val="18"/>
      <color indexed="56"/>
      <name val="Cambria"/>
      <family val="2"/>
    </font>
    <font>
      <sz val="11"/>
      <color indexed="22"/>
      <name val="Calibri"/>
      <family val="2"/>
    </font>
    <font>
      <sz val="11"/>
      <color indexed="30"/>
      <name val="Calibri"/>
      <family val="2"/>
    </font>
    <font>
      <b/>
      <sz val="14"/>
      <color indexed="9"/>
      <name val="Calibri"/>
      <family val="2"/>
    </font>
    <font>
      <b/>
      <sz val="11"/>
      <name val="Calibri"/>
      <family val="2"/>
    </font>
    <font>
      <b/>
      <i/>
      <sz val="12"/>
      <color indexed="8"/>
      <name val="Calibri"/>
      <family val="2"/>
    </font>
    <font>
      <sz val="11"/>
      <name val="Calibri"/>
      <family val="2"/>
    </font>
    <font>
      <b/>
      <sz val="13"/>
      <color indexed="56"/>
      <name val="Calibri"/>
      <family val="2"/>
    </font>
    <font>
      <b/>
      <sz val="12"/>
      <color indexed="8"/>
      <name val="Calibri"/>
      <family val="2"/>
    </font>
    <font>
      <i/>
      <sz val="10"/>
      <color indexed="8"/>
      <name val="Calibri"/>
      <family val="2"/>
    </font>
    <font>
      <sz val="11"/>
      <color indexed="55"/>
      <name val="Calibri"/>
      <family val="2"/>
    </font>
    <font>
      <b/>
      <sz val="15"/>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FFFF"/>
      <name val="Calibri"/>
      <family val="2"/>
    </font>
    <font>
      <sz val="11"/>
      <color rgb="FFFFFFFF"/>
      <name val="Calibri"/>
      <family val="2"/>
    </font>
    <font>
      <i/>
      <u val="single"/>
      <sz val="11"/>
      <color theme="1"/>
      <name val="Calibri"/>
      <family val="2"/>
    </font>
    <font>
      <sz val="11"/>
      <color theme="0" tint="-0.04997999966144562"/>
      <name val="Calibri"/>
      <family val="2"/>
    </font>
    <font>
      <sz val="11"/>
      <color theme="0" tint="-0.1499900072813034"/>
      <name val="Calibri"/>
      <family val="2"/>
    </font>
    <font>
      <b/>
      <sz val="14"/>
      <color rgb="FFFFFFFF"/>
      <name val="Calibri"/>
      <family val="2"/>
    </font>
    <font>
      <b/>
      <i/>
      <sz val="11"/>
      <color rgb="FFFF0000"/>
      <name val="Calibri"/>
      <family val="2"/>
    </font>
    <font>
      <sz val="11"/>
      <color rgb="FF0000FF"/>
      <name val="Calibri"/>
      <family val="2"/>
    </font>
    <font>
      <sz val="11"/>
      <color rgb="FF0070C0"/>
      <name val="Calibri"/>
      <family val="2"/>
    </font>
    <font>
      <b/>
      <i/>
      <sz val="12"/>
      <color theme="1"/>
      <name val="Calibri"/>
      <family val="2"/>
    </font>
    <font>
      <i/>
      <sz val="11"/>
      <color theme="1"/>
      <name val="Calibri"/>
      <family val="2"/>
    </font>
    <font>
      <b/>
      <sz val="12"/>
      <color theme="1"/>
      <name val="Calibri"/>
      <family val="2"/>
    </font>
    <font>
      <i/>
      <sz val="10"/>
      <color theme="1"/>
      <name val="Calibri"/>
      <family val="2"/>
    </font>
    <font>
      <sz val="11"/>
      <color theme="0"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F497D"/>
        <bgColor indexed="64"/>
      </patternFill>
    </fill>
    <fill>
      <patternFill patternType="solid">
        <fgColor theme="0" tint="-0.1499900072813034"/>
        <bgColor indexed="64"/>
      </patternFill>
    </fill>
    <fill>
      <patternFill patternType="solid">
        <fgColor theme="3" tint="-0.24997000396251678"/>
        <bgColor indexed="64"/>
      </patternFill>
    </fill>
    <fill>
      <patternFill patternType="solid">
        <fgColor theme="3" tint="0.3999800086021423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bottom style="dotted"/>
    </border>
    <border>
      <left/>
      <right/>
      <top style="dotted"/>
      <bottom style="thin"/>
    </border>
    <border>
      <left/>
      <right/>
      <top style="thin"/>
      <bottom style="thin"/>
    </border>
    <border>
      <left/>
      <right style="thin"/>
      <top style="thin"/>
      <bottom style="thin"/>
    </border>
    <border>
      <left/>
      <right/>
      <top style="thin"/>
      <bottom/>
    </border>
    <border>
      <left style="thin">
        <color rgb="FFB2B2B2"/>
      </left>
      <right style="thin">
        <color rgb="FFB2B2B2"/>
      </right>
      <top style="thin">
        <color rgb="FFB2B2B2"/>
      </top>
      <bottom/>
    </border>
    <border>
      <left style="thin">
        <color rgb="FFB2B2B2"/>
      </left>
      <right/>
      <top style="thin">
        <color rgb="FFB2B2B2"/>
      </top>
      <bottom style="thin">
        <color rgb="FFB2B2B2"/>
      </bottom>
    </border>
    <border>
      <left style="thin">
        <color rgb="FFB2B2B2"/>
      </left>
      <right/>
      <top style="thin">
        <color rgb="FFB2B2B2"/>
      </top>
      <bottom/>
    </border>
    <border>
      <left style="thin"/>
      <right/>
      <top style="dotted"/>
      <bottom style="thin"/>
    </border>
    <border>
      <left style="thin"/>
      <right/>
      <top style="thin"/>
      <bottom/>
    </border>
    <border>
      <left style="thin"/>
      <right/>
      <top style="dotted"/>
      <bottom/>
    </border>
    <border>
      <left/>
      <right style="thin"/>
      <top style="thin"/>
      <bottom/>
    </border>
    <border>
      <left/>
      <right/>
      <top style="thin"/>
      <bottom style="double"/>
    </border>
    <border>
      <left/>
      <right/>
      <top/>
      <bottom style="medium"/>
    </border>
    <border>
      <left style="thin"/>
      <right/>
      <top style="thin"/>
      <bottom style="double"/>
    </border>
    <border>
      <left style="thin"/>
      <right style="thin"/>
      <top/>
      <bottom style="thin"/>
    </border>
    <border>
      <left style="medium"/>
      <right/>
      <top style="medium"/>
      <bottom/>
    </border>
    <border>
      <left/>
      <right/>
      <top style="medium"/>
      <bottom/>
    </border>
    <border>
      <left style="thin"/>
      <right style="medium"/>
      <top style="medium"/>
      <bottom/>
    </border>
    <border>
      <left style="medium"/>
      <right/>
      <top/>
      <bottom/>
    </border>
    <border>
      <left style="medium"/>
      <right/>
      <top/>
      <bottom style="medium"/>
    </border>
    <border>
      <left style="thin"/>
      <right style="medium"/>
      <top/>
      <bottom/>
    </border>
    <border>
      <left style="thin"/>
      <right style="medium"/>
      <top/>
      <bottom style="medium"/>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3">
    <xf numFmtId="0" fontId="0" fillId="0" borderId="0" xfId="0" applyFont="1" applyAlignment="1">
      <alignment/>
    </xf>
    <xf numFmtId="0" fontId="0" fillId="33" borderId="0" xfId="0" applyFill="1" applyAlignment="1">
      <alignment/>
    </xf>
    <xf numFmtId="0" fontId="46" fillId="33" borderId="0" xfId="0" applyFont="1" applyFill="1" applyBorder="1" applyAlignment="1">
      <alignment/>
    </xf>
    <xf numFmtId="0" fontId="0" fillId="33" borderId="0" xfId="0" applyFill="1" applyBorder="1" applyAlignment="1">
      <alignment/>
    </xf>
    <xf numFmtId="0" fontId="0" fillId="33" borderId="10" xfId="0" applyFill="1" applyBorder="1" applyAlignment="1">
      <alignment/>
    </xf>
    <xf numFmtId="0" fontId="0" fillId="0" borderId="10" xfId="0" applyBorder="1" applyAlignment="1">
      <alignment/>
    </xf>
    <xf numFmtId="0" fontId="48" fillId="34" borderId="11" xfId="0" applyFont="1" applyFill="1" applyBorder="1" applyAlignment="1">
      <alignment horizontal="centerContinuous"/>
    </xf>
    <xf numFmtId="0" fontId="0" fillId="33" borderId="0" xfId="0" applyFont="1" applyFill="1" applyBorder="1" applyAlignment="1">
      <alignment/>
    </xf>
    <xf numFmtId="0" fontId="0" fillId="35" borderId="0" xfId="0" applyFill="1" applyAlignment="1">
      <alignment/>
    </xf>
    <xf numFmtId="0" fontId="0" fillId="33" borderId="12" xfId="0" applyFill="1" applyBorder="1" applyAlignment="1">
      <alignment/>
    </xf>
    <xf numFmtId="0" fontId="0" fillId="33" borderId="13" xfId="0" applyFill="1" applyBorder="1" applyAlignment="1">
      <alignment/>
    </xf>
    <xf numFmtId="37" fontId="0" fillId="33" borderId="0" xfId="0" applyNumberFormat="1" applyFill="1" applyBorder="1" applyAlignment="1">
      <alignment/>
    </xf>
    <xf numFmtId="0" fontId="0" fillId="33" borderId="14" xfId="0" applyFill="1" applyBorder="1" applyAlignment="1">
      <alignment/>
    </xf>
    <xf numFmtId="0" fontId="0" fillId="33" borderId="15" xfId="0" applyFill="1" applyBorder="1" applyAlignment="1">
      <alignment/>
    </xf>
    <xf numFmtId="0" fontId="48" fillId="34" borderId="16" xfId="0" applyFont="1" applyFill="1" applyBorder="1" applyAlignment="1">
      <alignment horizontal="centerContinuous"/>
    </xf>
    <xf numFmtId="0" fontId="49" fillId="33" borderId="0" xfId="0" applyFont="1" applyFill="1" applyAlignment="1">
      <alignment/>
    </xf>
    <xf numFmtId="0" fontId="46" fillId="33" borderId="17" xfId="0" applyFont="1" applyFill="1" applyBorder="1" applyAlignment="1">
      <alignment horizontal="centerContinuous"/>
    </xf>
    <xf numFmtId="0" fontId="0" fillId="33" borderId="17" xfId="0" applyFill="1" applyBorder="1" applyAlignment="1">
      <alignment horizontal="centerContinuous"/>
    </xf>
    <xf numFmtId="5" fontId="46" fillId="33" borderId="0" xfId="0" applyNumberFormat="1" applyFont="1" applyFill="1" applyBorder="1" applyAlignment="1">
      <alignment/>
    </xf>
    <xf numFmtId="0" fontId="50" fillId="33" borderId="0" xfId="0" applyFont="1" applyFill="1" applyBorder="1" applyAlignment="1">
      <alignment/>
    </xf>
    <xf numFmtId="5" fontId="0" fillId="33" borderId="0" xfId="0" applyNumberFormat="1" applyFont="1" applyFill="1" applyBorder="1" applyAlignment="1">
      <alignment/>
    </xf>
    <xf numFmtId="0" fontId="0" fillId="33" borderId="0" xfId="0" applyFont="1" applyFill="1" applyAlignment="1">
      <alignment/>
    </xf>
    <xf numFmtId="44" fontId="46" fillId="33" borderId="0" xfId="0" applyNumberFormat="1" applyFont="1" applyFill="1" applyBorder="1" applyAlignment="1">
      <alignment/>
    </xf>
    <xf numFmtId="44" fontId="0" fillId="33" borderId="0" xfId="0" applyNumberFormat="1" applyFont="1" applyFill="1" applyBorder="1" applyAlignment="1">
      <alignment/>
    </xf>
    <xf numFmtId="0" fontId="0" fillId="0" borderId="0" xfId="0" applyAlignment="1">
      <alignment wrapText="1"/>
    </xf>
    <xf numFmtId="14" fontId="46" fillId="0" borderId="10" xfId="0" applyNumberFormat="1" applyFont="1" applyBorder="1" applyAlignment="1">
      <alignment wrapText="1"/>
    </xf>
    <xf numFmtId="166" fontId="0" fillId="0" borderId="12" xfId="42" applyNumberFormat="1" applyFont="1" applyBorder="1" applyAlignment="1">
      <alignment/>
    </xf>
    <xf numFmtId="0" fontId="0" fillId="0" borderId="0" xfId="0" applyBorder="1" applyAlignment="1">
      <alignment/>
    </xf>
    <xf numFmtId="165" fontId="0" fillId="0" borderId="0" xfId="0" applyNumberFormat="1" applyBorder="1" applyAlignment="1">
      <alignment/>
    </xf>
    <xf numFmtId="0" fontId="45" fillId="0" borderId="0" xfId="61" applyAlignment="1">
      <alignment/>
    </xf>
    <xf numFmtId="164" fontId="0" fillId="0" borderId="0" xfId="0" applyNumberFormat="1" applyBorder="1" applyAlignment="1">
      <alignment/>
    </xf>
    <xf numFmtId="0" fontId="46" fillId="0" borderId="0" xfId="0" applyFont="1" applyBorder="1" applyAlignment="1">
      <alignment wrapText="1"/>
    </xf>
    <xf numFmtId="14" fontId="46" fillId="0" borderId="14" xfId="0" applyNumberFormat="1" applyFont="1" applyBorder="1" applyAlignment="1">
      <alignment wrapText="1"/>
    </xf>
    <xf numFmtId="0" fontId="0" fillId="0" borderId="14" xfId="0" applyBorder="1" applyAlignment="1">
      <alignment horizontal="center" wrapText="1"/>
    </xf>
    <xf numFmtId="166" fontId="0" fillId="0" borderId="0" xfId="42" applyNumberFormat="1" applyFont="1" applyBorder="1" applyAlignment="1">
      <alignment/>
    </xf>
    <xf numFmtId="166" fontId="0" fillId="35" borderId="0" xfId="42" applyNumberFormat="1" applyFont="1" applyFill="1" applyBorder="1" applyAlignment="1">
      <alignment/>
    </xf>
    <xf numFmtId="14" fontId="46" fillId="33" borderId="18" xfId="0" applyNumberFormat="1" applyFont="1" applyFill="1" applyBorder="1" applyAlignment="1">
      <alignment horizontal="right"/>
    </xf>
    <xf numFmtId="1" fontId="51" fillId="33" borderId="0" xfId="0" applyNumberFormat="1" applyFont="1" applyFill="1" applyBorder="1" applyAlignment="1">
      <alignment/>
    </xf>
    <xf numFmtId="0" fontId="0" fillId="0" borderId="12" xfId="0" applyBorder="1" applyAlignment="1">
      <alignment/>
    </xf>
    <xf numFmtId="0" fontId="0" fillId="0" borderId="13" xfId="0" applyBorder="1" applyAlignment="1">
      <alignment/>
    </xf>
    <xf numFmtId="1" fontId="35" fillId="36" borderId="7" xfId="57" applyNumberFormat="1" applyFont="1" applyFill="1" applyBorder="1" applyAlignment="1">
      <alignment horizontal="center"/>
    </xf>
    <xf numFmtId="0" fontId="52" fillId="0" borderId="0" xfId="0" applyFont="1" applyBorder="1" applyAlignment="1">
      <alignment/>
    </xf>
    <xf numFmtId="0" fontId="0" fillId="0" borderId="12" xfId="0" applyBorder="1" applyAlignment="1">
      <alignment wrapText="1"/>
    </xf>
    <xf numFmtId="0" fontId="46" fillId="0" borderId="0" xfId="0" applyFont="1" applyBorder="1" applyAlignment="1">
      <alignment horizontal="center" wrapText="1"/>
    </xf>
    <xf numFmtId="0" fontId="0" fillId="0" borderId="13" xfId="0" applyBorder="1" applyAlignment="1">
      <alignment wrapText="1"/>
    </xf>
    <xf numFmtId="0" fontId="52" fillId="0" borderId="12" xfId="0" applyFont="1" applyBorder="1" applyAlignment="1">
      <alignment/>
    </xf>
    <xf numFmtId="0" fontId="46" fillId="0" borderId="0" xfId="0" applyFont="1" applyBorder="1" applyAlignment="1">
      <alignment horizontal="center"/>
    </xf>
    <xf numFmtId="0" fontId="0" fillId="0" borderId="14" xfId="0" applyBorder="1" applyAlignment="1">
      <alignment/>
    </xf>
    <xf numFmtId="0" fontId="0" fillId="0" borderId="15" xfId="0" applyBorder="1" applyAlignment="1">
      <alignment/>
    </xf>
    <xf numFmtId="0" fontId="0" fillId="0" borderId="11" xfId="0" applyBorder="1" applyAlignment="1">
      <alignment/>
    </xf>
    <xf numFmtId="0" fontId="45" fillId="0" borderId="19" xfId="61" applyBorder="1" applyAlignment="1">
      <alignment/>
    </xf>
    <xf numFmtId="0" fontId="0" fillId="0" borderId="19" xfId="0" applyBorder="1" applyAlignment="1">
      <alignment/>
    </xf>
    <xf numFmtId="0" fontId="0" fillId="0" borderId="20" xfId="0" applyBorder="1" applyAlignment="1">
      <alignment/>
    </xf>
    <xf numFmtId="0" fontId="53" fillId="34" borderId="11" xfId="0" applyFont="1" applyFill="1" applyBorder="1" applyAlignment="1">
      <alignment horizontal="centerContinuous"/>
    </xf>
    <xf numFmtId="1" fontId="0" fillId="0" borderId="0" xfId="0" applyNumberFormat="1" applyBorder="1" applyAlignment="1">
      <alignment/>
    </xf>
    <xf numFmtId="0" fontId="32" fillId="0" borderId="0" xfId="0" applyFont="1" applyBorder="1" applyAlignment="1">
      <alignment/>
    </xf>
    <xf numFmtId="0" fontId="51" fillId="0" borderId="0" xfId="0" applyFont="1" applyBorder="1" applyAlignment="1">
      <alignment/>
    </xf>
    <xf numFmtId="14" fontId="46" fillId="0" borderId="0" xfId="0" applyNumberFormat="1" applyFont="1" applyBorder="1" applyAlignment="1">
      <alignment/>
    </xf>
    <xf numFmtId="0" fontId="46" fillId="0" borderId="0" xfId="0" applyFont="1" applyBorder="1" applyAlignment="1">
      <alignment/>
    </xf>
    <xf numFmtId="0" fontId="46"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49" fillId="0" borderId="0" xfId="0" applyFont="1" applyFill="1" applyAlignment="1">
      <alignment/>
    </xf>
    <xf numFmtId="0" fontId="54" fillId="0" borderId="0" xfId="0" applyFont="1" applyFill="1" applyAlignment="1">
      <alignment/>
    </xf>
    <xf numFmtId="0" fontId="46" fillId="0" borderId="0" xfId="0" applyFont="1" applyFill="1" applyBorder="1" applyAlignment="1">
      <alignment/>
    </xf>
    <xf numFmtId="0" fontId="46" fillId="0" borderId="10" xfId="0" applyFont="1" applyBorder="1" applyAlignment="1">
      <alignment horizontal="right"/>
    </xf>
    <xf numFmtId="0" fontId="0" fillId="0" borderId="0" xfId="0" applyFont="1" applyBorder="1" applyAlignment="1">
      <alignment/>
    </xf>
    <xf numFmtId="0" fontId="49" fillId="0" borderId="0" xfId="0" applyFont="1" applyAlignment="1">
      <alignment/>
    </xf>
    <xf numFmtId="43" fontId="0" fillId="33" borderId="0" xfId="42" applyFont="1" applyFill="1" applyBorder="1" applyAlignment="1">
      <alignment/>
    </xf>
    <xf numFmtId="5" fontId="0" fillId="0" borderId="21" xfId="0" applyNumberFormat="1" applyBorder="1" applyAlignment="1">
      <alignment/>
    </xf>
    <xf numFmtId="43" fontId="55" fillId="32" borderId="7" xfId="57" applyNumberFormat="1" applyFont="1" applyAlignment="1" applyProtection="1">
      <alignment/>
      <protection locked="0"/>
    </xf>
    <xf numFmtId="43" fontId="55" fillId="32" borderId="22" xfId="57" applyNumberFormat="1" applyFont="1" applyBorder="1" applyAlignment="1" applyProtection="1">
      <alignment/>
      <protection locked="0"/>
    </xf>
    <xf numFmtId="43" fontId="0" fillId="33" borderId="13" xfId="42" applyFont="1" applyFill="1" applyBorder="1" applyAlignment="1">
      <alignment/>
    </xf>
    <xf numFmtId="44" fontId="46" fillId="33" borderId="21" xfId="45" applyFont="1" applyFill="1" applyBorder="1" applyAlignment="1">
      <alignment/>
    </xf>
    <xf numFmtId="37" fontId="51" fillId="0" borderId="0" xfId="0" applyNumberFormat="1" applyFont="1" applyFill="1" applyBorder="1" applyAlignment="1">
      <alignment/>
    </xf>
    <xf numFmtId="43" fontId="55" fillId="32" borderId="23" xfId="57" applyNumberFormat="1" applyFont="1" applyBorder="1" applyAlignment="1" applyProtection="1">
      <alignment/>
      <protection locked="0"/>
    </xf>
    <xf numFmtId="43" fontId="55" fillId="32" borderId="24" xfId="57" applyNumberFormat="1" applyFont="1" applyBorder="1" applyAlignment="1" applyProtection="1">
      <alignment/>
      <protection locked="0"/>
    </xf>
    <xf numFmtId="0" fontId="46" fillId="33" borderId="25" xfId="0" applyFont="1" applyFill="1" applyBorder="1" applyAlignment="1">
      <alignment horizontal="right"/>
    </xf>
    <xf numFmtId="43" fontId="0" fillId="33" borderId="12" xfId="42" applyFont="1" applyFill="1" applyBorder="1" applyAlignment="1">
      <alignment/>
    </xf>
    <xf numFmtId="44" fontId="46" fillId="33" borderId="26" xfId="45" applyFont="1" applyFill="1" applyBorder="1" applyAlignment="1">
      <alignment/>
    </xf>
    <xf numFmtId="43" fontId="0" fillId="33" borderId="27" xfId="42" applyFont="1" applyFill="1" applyBorder="1" applyAlignment="1">
      <alignment/>
    </xf>
    <xf numFmtId="43" fontId="0" fillId="33" borderId="14" xfId="42" applyFont="1" applyFill="1" applyBorder="1" applyAlignment="1">
      <alignment/>
    </xf>
    <xf numFmtId="5" fontId="0" fillId="33" borderId="27" xfId="0" applyNumberFormat="1" applyFill="1" applyBorder="1" applyAlignment="1">
      <alignment/>
    </xf>
    <xf numFmtId="44" fontId="46" fillId="33" borderId="27" xfId="0" applyNumberFormat="1" applyFont="1" applyFill="1" applyBorder="1" applyAlignment="1">
      <alignment/>
    </xf>
    <xf numFmtId="43" fontId="55" fillId="32" borderId="7" xfId="42" applyFont="1" applyFill="1" applyBorder="1" applyAlignment="1" applyProtection="1">
      <alignment/>
      <protection locked="0"/>
    </xf>
    <xf numFmtId="5" fontId="0" fillId="33" borderId="27" xfId="0" applyNumberFormat="1" applyFont="1" applyFill="1" applyBorder="1" applyAlignment="1">
      <alignment/>
    </xf>
    <xf numFmtId="5" fontId="0" fillId="33" borderId="12" xfId="0" applyNumberFormat="1" applyFont="1" applyFill="1" applyBorder="1" applyAlignment="1">
      <alignment/>
    </xf>
    <xf numFmtId="44" fontId="46" fillId="33" borderId="28" xfId="45" applyFont="1" applyFill="1" applyBorder="1" applyAlignment="1">
      <alignment/>
    </xf>
    <xf numFmtId="44" fontId="46" fillId="33" borderId="12" xfId="45" applyFont="1" applyFill="1" applyBorder="1" applyAlignment="1">
      <alignment/>
    </xf>
    <xf numFmtId="44" fontId="46" fillId="33" borderId="21" xfId="0" applyNumberFormat="1" applyFont="1" applyFill="1" applyBorder="1" applyAlignment="1">
      <alignment/>
    </xf>
    <xf numFmtId="0" fontId="45" fillId="0" borderId="0" xfId="61" applyFill="1" applyAlignment="1">
      <alignment/>
    </xf>
    <xf numFmtId="0" fontId="0" fillId="0" borderId="10" xfId="0" applyFill="1" applyBorder="1" applyAlignment="1">
      <alignment horizontal="center"/>
    </xf>
    <xf numFmtId="0" fontId="0" fillId="0" borderId="0" xfId="0" applyFill="1" applyBorder="1" applyAlignment="1">
      <alignment/>
    </xf>
    <xf numFmtId="9" fontId="55" fillId="32" borderId="7" xfId="57" applyNumberFormat="1" applyFont="1" applyBorder="1" applyAlignment="1" applyProtection="1">
      <alignment horizontal="center"/>
      <protection locked="0"/>
    </xf>
    <xf numFmtId="0" fontId="54" fillId="0" borderId="0" xfId="0" applyFont="1" applyFill="1" applyBorder="1" applyAlignment="1">
      <alignment/>
    </xf>
    <xf numFmtId="0" fontId="46" fillId="0" borderId="13" xfId="0" applyFont="1" applyFill="1" applyBorder="1" applyAlignment="1">
      <alignment horizontal="right"/>
    </xf>
    <xf numFmtId="5" fontId="46" fillId="0" borderId="0" xfId="0" applyNumberFormat="1" applyFont="1" applyBorder="1" applyAlignment="1">
      <alignment/>
    </xf>
    <xf numFmtId="43" fontId="0" fillId="33" borderId="0" xfId="42" applyFont="1" applyFill="1" applyBorder="1" applyAlignment="1">
      <alignment/>
    </xf>
    <xf numFmtId="43" fontId="0" fillId="33" borderId="12" xfId="42" applyFont="1" applyFill="1" applyBorder="1" applyAlignment="1">
      <alignment/>
    </xf>
    <xf numFmtId="40" fontId="14" fillId="33" borderId="29" xfId="0" applyNumberFormat="1" applyFont="1" applyFill="1" applyBorder="1" applyAlignment="1">
      <alignment/>
    </xf>
    <xf numFmtId="0" fontId="46" fillId="0" borderId="0" xfId="0" applyFont="1" applyFill="1" applyBorder="1" applyAlignment="1">
      <alignment horizontal="left"/>
    </xf>
    <xf numFmtId="0" fontId="46" fillId="0" borderId="0" xfId="0" applyFont="1" applyFill="1" applyBorder="1" applyAlignment="1">
      <alignment horizontal="center"/>
    </xf>
    <xf numFmtId="0" fontId="0" fillId="0" borderId="30" xfId="0" applyBorder="1" applyAlignment="1">
      <alignment horizontal="center"/>
    </xf>
    <xf numFmtId="0" fontId="56" fillId="32" borderId="7" xfId="57" applyFont="1" applyBorder="1" applyAlignment="1" applyProtection="1">
      <alignment/>
      <protection locked="0"/>
    </xf>
    <xf numFmtId="5" fontId="55" fillId="32" borderId="7" xfId="57" applyNumberFormat="1" applyFont="1" applyBorder="1" applyAlignment="1" applyProtection="1">
      <alignment/>
      <protection locked="0"/>
    </xf>
    <xf numFmtId="37" fontId="55" fillId="32" borderId="7" xfId="57" applyNumberFormat="1" applyFont="1" applyBorder="1" applyAlignment="1" applyProtection="1">
      <alignment/>
      <protection locked="0"/>
    </xf>
    <xf numFmtId="5" fontId="46" fillId="33" borderId="0" xfId="0" applyNumberFormat="1" applyFont="1" applyFill="1" applyBorder="1" applyAlignment="1" applyProtection="1">
      <alignment/>
      <protection locked="0"/>
    </xf>
    <xf numFmtId="0" fontId="57" fillId="0" borderId="0" xfId="0" applyFont="1" applyAlignment="1">
      <alignment/>
    </xf>
    <xf numFmtId="40" fontId="14" fillId="35" borderId="31" xfId="0" applyNumberFormat="1" applyFont="1" applyFill="1" applyBorder="1" applyAlignment="1">
      <alignment/>
    </xf>
    <xf numFmtId="44" fontId="46" fillId="33" borderId="26" xfId="0" applyNumberFormat="1" applyFont="1" applyFill="1" applyBorder="1" applyAlignment="1">
      <alignment/>
    </xf>
    <xf numFmtId="0" fontId="58" fillId="33" borderId="0" xfId="0" applyFont="1" applyFill="1" applyAlignment="1">
      <alignment/>
    </xf>
    <xf numFmtId="0" fontId="0" fillId="0" borderId="26" xfId="0" applyFill="1" applyBorder="1" applyAlignment="1">
      <alignment/>
    </xf>
    <xf numFmtId="0" fontId="0" fillId="0" borderId="21" xfId="0" applyFill="1" applyBorder="1" applyAlignment="1">
      <alignment/>
    </xf>
    <xf numFmtId="0" fontId="0" fillId="0" borderId="21" xfId="0" applyFill="1" applyBorder="1" applyAlignment="1">
      <alignment horizontal="center"/>
    </xf>
    <xf numFmtId="0" fontId="0" fillId="0" borderId="28"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0" xfId="0" applyFill="1" applyBorder="1" applyAlignment="1">
      <alignment horizontal="center"/>
    </xf>
    <xf numFmtId="0" fontId="0" fillId="0" borderId="14" xfId="0" applyFill="1" applyBorder="1" applyAlignment="1">
      <alignment/>
    </xf>
    <xf numFmtId="0" fontId="0" fillId="0" borderId="10" xfId="0" applyFill="1" applyBorder="1" applyAlignment="1">
      <alignment/>
    </xf>
    <xf numFmtId="0" fontId="0" fillId="0" borderId="15" xfId="0" applyFill="1" applyBorder="1" applyAlignment="1">
      <alignment/>
    </xf>
    <xf numFmtId="0" fontId="0" fillId="0" borderId="0" xfId="0" applyNumberFormat="1" applyAlignment="1">
      <alignment/>
    </xf>
    <xf numFmtId="0" fontId="46" fillId="0" borderId="32" xfId="0" applyFont="1" applyFill="1" applyBorder="1" applyAlignment="1">
      <alignment horizontal="center"/>
    </xf>
    <xf numFmtId="0" fontId="0" fillId="0" borderId="10" xfId="0" applyBorder="1" applyAlignment="1">
      <alignment horizontal="center"/>
    </xf>
    <xf numFmtId="0" fontId="46" fillId="0" borderId="10" xfId="0" applyFon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46" fillId="0" borderId="34" xfId="0" applyFont="1" applyBorder="1" applyAlignment="1">
      <alignment horizontal="center"/>
    </xf>
    <xf numFmtId="0" fontId="46" fillId="0" borderId="35" xfId="0" applyFont="1" applyBorder="1" applyAlignment="1">
      <alignment horizontal="center"/>
    </xf>
    <xf numFmtId="1" fontId="0" fillId="0" borderId="36" xfId="0" applyNumberFormat="1" applyBorder="1" applyAlignment="1">
      <alignment horizontal="center"/>
    </xf>
    <xf numFmtId="1" fontId="0" fillId="0" borderId="37" xfId="0" applyNumberFormat="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16" fillId="0" borderId="0" xfId="0" applyFont="1" applyBorder="1" applyAlignment="1">
      <alignment/>
    </xf>
    <xf numFmtId="0" fontId="16" fillId="0" borderId="16" xfId="0" applyFont="1" applyBorder="1" applyAlignment="1">
      <alignment/>
    </xf>
    <xf numFmtId="0" fontId="16" fillId="0" borderId="16" xfId="0" applyNumberFormat="1" applyFont="1" applyBorder="1" applyAlignment="1">
      <alignment/>
    </xf>
    <xf numFmtId="0" fontId="51" fillId="0" borderId="0" xfId="0" applyFont="1" applyFill="1" applyBorder="1" applyAlignment="1">
      <alignment/>
    </xf>
    <xf numFmtId="14" fontId="0" fillId="0" borderId="0" xfId="0" applyNumberFormat="1" applyAlignment="1">
      <alignment/>
    </xf>
    <xf numFmtId="44" fontId="0" fillId="0" borderId="0" xfId="45" applyFont="1" applyAlignment="1">
      <alignment/>
    </xf>
    <xf numFmtId="0" fontId="52" fillId="0" borderId="0" xfId="0" applyFont="1" applyAlignment="1">
      <alignment/>
    </xf>
    <xf numFmtId="43" fontId="0" fillId="0" borderId="0" xfId="42" applyFont="1" applyBorder="1" applyAlignment="1">
      <alignment/>
    </xf>
    <xf numFmtId="166" fontId="0" fillId="0" borderId="16" xfId="42" applyNumberFormat="1" applyFont="1" applyBorder="1" applyAlignment="1">
      <alignment/>
    </xf>
    <xf numFmtId="0" fontId="39" fillId="0" borderId="4" xfId="50" applyAlignment="1">
      <alignment/>
    </xf>
    <xf numFmtId="0" fontId="59" fillId="0" borderId="0" xfId="0" applyFont="1" applyBorder="1" applyAlignment="1">
      <alignment/>
    </xf>
    <xf numFmtId="0" fontId="46" fillId="0" borderId="40" xfId="0" applyFont="1" applyBorder="1" applyAlignment="1">
      <alignment horizontal="center" wrapText="1"/>
    </xf>
    <xf numFmtId="0" fontId="46" fillId="0" borderId="21" xfId="0" applyFont="1" applyBorder="1" applyAlignment="1">
      <alignment horizontal="center"/>
    </xf>
    <xf numFmtId="0" fontId="46" fillId="0" borderId="28" xfId="0" applyFont="1" applyBorder="1" applyAlignment="1">
      <alignment horizontal="center"/>
    </xf>
    <xf numFmtId="0" fontId="60" fillId="0" borderId="0" xfId="0" applyFont="1" applyAlignment="1">
      <alignment/>
    </xf>
    <xf numFmtId="0" fontId="16" fillId="0" borderId="0" xfId="0" applyFont="1" applyAlignment="1">
      <alignment/>
    </xf>
    <xf numFmtId="0" fontId="0" fillId="0" borderId="0" xfId="0" applyFont="1" applyAlignment="1">
      <alignment/>
    </xf>
    <xf numFmtId="43" fontId="0" fillId="0" borderId="0" xfId="0" applyNumberFormat="1" applyAlignment="1">
      <alignment/>
    </xf>
    <xf numFmtId="166" fontId="0" fillId="0" borderId="31" xfId="45" applyNumberFormat="1" applyFont="1" applyBorder="1" applyAlignment="1">
      <alignment/>
    </xf>
    <xf numFmtId="166" fontId="0" fillId="35" borderId="29" xfId="45" applyNumberFormat="1" applyFont="1" applyFill="1" applyBorder="1" applyAlignment="1">
      <alignment/>
    </xf>
    <xf numFmtId="166" fontId="0" fillId="0" borderId="29" xfId="45" applyNumberFormat="1" applyFont="1" applyBorder="1" applyAlignment="1">
      <alignment/>
    </xf>
    <xf numFmtId="166" fontId="0" fillId="0" borderId="21" xfId="42" applyNumberFormat="1" applyFont="1" applyBorder="1" applyAlignment="1">
      <alignment/>
    </xf>
    <xf numFmtId="166" fontId="0" fillId="0" borderId="10" xfId="42" applyNumberFormat="1" applyFont="1" applyBorder="1" applyAlignment="1">
      <alignment/>
    </xf>
    <xf numFmtId="1" fontId="35" fillId="37" borderId="0" xfId="57" applyNumberFormat="1" applyFont="1" applyFill="1" applyBorder="1" applyAlignment="1">
      <alignment horizontal="left"/>
    </xf>
    <xf numFmtId="1" fontId="35" fillId="37" borderId="0" xfId="57" applyNumberFormat="1" applyFont="1" applyFill="1" applyBorder="1" applyAlignment="1">
      <alignment horizontal="center"/>
    </xf>
    <xf numFmtId="0" fontId="58" fillId="0" borderId="0" xfId="0" applyFont="1" applyBorder="1" applyAlignment="1">
      <alignment/>
    </xf>
    <xf numFmtId="2" fontId="0" fillId="0" borderId="0" xfId="45" applyNumberFormat="1" applyFont="1" applyAlignment="1">
      <alignment/>
    </xf>
    <xf numFmtId="0" fontId="61"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horizontal="center"/>
      <protection locked="0"/>
    </xf>
    <xf numFmtId="0" fontId="0" fillId="0" borderId="0" xfId="0" applyAlignment="1">
      <alignment horizontal="center"/>
    </xf>
    <xf numFmtId="0" fontId="0" fillId="0" borderId="10" xfId="0" applyFill="1" applyBorder="1" applyAlignment="1" applyProtection="1">
      <alignment/>
      <protection locked="0"/>
    </xf>
    <xf numFmtId="0" fontId="0" fillId="0" borderId="0" xfId="0" applyAlignment="1" applyProtection="1">
      <alignment/>
      <protection locked="0"/>
    </xf>
    <xf numFmtId="0" fontId="0" fillId="0" borderId="19" xfId="0" applyFill="1" applyBorder="1" applyAlignment="1" applyProtection="1">
      <alignment/>
      <protection locked="0"/>
    </xf>
    <xf numFmtId="0" fontId="0" fillId="0" borderId="0" xfId="0" applyBorder="1" applyAlignment="1">
      <alignment horizontal="left" wrapText="1"/>
    </xf>
    <xf numFmtId="0" fontId="0" fillId="0" borderId="13" xfId="0" applyBorder="1" applyAlignment="1">
      <alignment horizontal="left" wrapText="1"/>
    </xf>
    <xf numFmtId="0" fontId="58" fillId="0" borderId="0" xfId="0" applyFont="1" applyFill="1" applyBorder="1" applyAlignment="1">
      <alignment wrapText="1"/>
    </xf>
    <xf numFmtId="0" fontId="58"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ill>
        <patternFill>
          <bgColor theme="9"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114300</xdr:rowOff>
    </xdr:from>
    <xdr:to>
      <xdr:col>8</xdr:col>
      <xdr:colOff>200025</xdr:colOff>
      <xdr:row>7</xdr:row>
      <xdr:rowOff>142875</xdr:rowOff>
    </xdr:to>
    <xdr:pic>
      <xdr:nvPicPr>
        <xdr:cNvPr id="1" name="Picture 4"/>
        <xdr:cNvPicPr preferRelativeResize="1">
          <a:picLocks noChangeAspect="1"/>
        </xdr:cNvPicPr>
      </xdr:nvPicPr>
      <xdr:blipFill>
        <a:blip r:embed="rId1"/>
        <a:stretch>
          <a:fillRect/>
        </a:stretch>
      </xdr:blipFill>
      <xdr:spPr>
        <a:xfrm>
          <a:off x="209550" y="114300"/>
          <a:ext cx="646747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tint="-0.24997000396251678"/>
  </sheetPr>
  <dimension ref="B1:U37"/>
  <sheetViews>
    <sheetView showGridLines="0" tabSelected="1" zoomScale="80" zoomScaleNormal="80" zoomScalePageLayoutView="0" workbookViewId="0" topLeftCell="A1">
      <selection activeCell="D15" sqref="D15"/>
    </sheetView>
  </sheetViews>
  <sheetFormatPr defaultColWidth="9.140625" defaultRowHeight="15"/>
  <cols>
    <col min="1" max="1" width="2.7109375" style="60" customWidth="1"/>
    <col min="2" max="2" width="2.8515625" style="60" customWidth="1"/>
    <col min="3" max="3" width="20.8515625" style="60" customWidth="1"/>
    <col min="4" max="4" width="11.8515625" style="61" bestFit="1" customWidth="1"/>
    <col min="5" max="5" width="12.7109375" style="60" customWidth="1"/>
    <col min="6" max="6" width="11.8515625" style="60" customWidth="1"/>
    <col min="7" max="7" width="13.57421875" style="60" customWidth="1"/>
    <col min="8" max="8" width="20.7109375" style="60" customWidth="1"/>
    <col min="9" max="9" width="13.8515625" style="60" customWidth="1"/>
    <col min="10" max="10" width="10.57421875" style="60" customWidth="1"/>
    <col min="11" max="11" width="9.7109375" style="60" customWidth="1"/>
    <col min="12" max="12" width="11.28125" style="60" bestFit="1" customWidth="1"/>
    <col min="13" max="13" width="10.28125" style="60" bestFit="1" customWidth="1"/>
    <col min="14" max="16384" width="9.140625" style="60" customWidth="1"/>
  </cols>
  <sheetData>
    <row r="1" ht="15">
      <c r="B1" s="59"/>
    </row>
    <row r="2" ht="15"/>
    <row r="3" spans="19:21" ht="15">
      <c r="S3" s="62"/>
      <c r="U3" s="62"/>
    </row>
    <row r="4" ht="15">
      <c r="S4" s="62"/>
    </row>
    <row r="5" ht="15">
      <c r="S5" s="62"/>
    </row>
    <row r="6" spans="4:19" ht="15">
      <c r="D6" s="164"/>
      <c r="F6" s="63"/>
      <c r="S6" s="62"/>
    </row>
    <row r="7" ht="15"/>
    <row r="8" ht="15"/>
    <row r="9" ht="15"/>
    <row r="10" ht="15"/>
    <row r="11" spans="2:3" ht="22.5">
      <c r="B11" s="90" t="s">
        <v>62</v>
      </c>
      <c r="C11" s="60"/>
    </row>
    <row r="12" spans="2:3" ht="15">
      <c r="B12" s="60" t="s">
        <v>72</v>
      </c>
      <c r="C12" s="60"/>
    </row>
    <row r="13" ht="15"/>
    <row r="14" ht="15"/>
    <row r="15" spans="3:8" ht="15">
      <c r="C15" t="s">
        <v>58</v>
      </c>
      <c r="D15" s="166"/>
      <c r="E15" s="162"/>
      <c r="F15" s="162"/>
      <c r="G15" s="162"/>
      <c r="H15" s="162"/>
    </row>
    <row r="16" spans="4:8" ht="15">
      <c r="D16" s="167"/>
      <c r="E16" s="162"/>
      <c r="F16" s="163"/>
      <c r="G16" s="163"/>
      <c r="H16" s="163"/>
    </row>
    <row r="17" spans="2:8" ht="15">
      <c r="B17"/>
      <c r="C17" s="60" t="s">
        <v>57</v>
      </c>
      <c r="D17" s="166"/>
      <c r="E17" s="163"/>
      <c r="F17" s="163"/>
      <c r="G17" s="163"/>
      <c r="H17" s="163"/>
    </row>
    <row r="18" spans="2:8" ht="15">
      <c r="B18"/>
      <c r="C18" s="60" t="s">
        <v>59</v>
      </c>
      <c r="D18" s="166"/>
      <c r="E18" s="163"/>
      <c r="F18" s="163"/>
      <c r="G18" s="163"/>
      <c r="H18" s="163"/>
    </row>
    <row r="19" spans="3:8" ht="15">
      <c r="C19" s="60" t="s">
        <v>64</v>
      </c>
      <c r="D19" s="168"/>
      <c r="E19" s="163"/>
      <c r="F19" s="163"/>
      <c r="G19" s="163"/>
      <c r="H19" s="163"/>
    </row>
    <row r="20" spans="3:8" ht="15">
      <c r="C20" s="60" t="s">
        <v>65</v>
      </c>
      <c r="D20" s="168"/>
      <c r="E20" s="163"/>
      <c r="F20" s="163"/>
      <c r="G20" s="163"/>
      <c r="H20" s="163"/>
    </row>
    <row r="25" spans="2:9" ht="15">
      <c r="B25" s="111"/>
      <c r="C25" s="112"/>
      <c r="D25" s="113"/>
      <c r="E25" s="112"/>
      <c r="F25" s="112"/>
      <c r="G25" s="112"/>
      <c r="H25" s="112"/>
      <c r="I25" s="114"/>
    </row>
    <row r="26" spans="2:9" ht="15">
      <c r="B26" s="115"/>
      <c r="C26" s="58" t="s">
        <v>73</v>
      </c>
      <c r="D26" s="27"/>
      <c r="E26" s="27"/>
      <c r="F26" s="92"/>
      <c r="G26" s="92"/>
      <c r="H26" s="92"/>
      <c r="I26" s="116"/>
    </row>
    <row r="27" spans="2:9" ht="15">
      <c r="B27" s="115"/>
      <c r="C27" s="169" t="s">
        <v>83</v>
      </c>
      <c r="D27" s="169"/>
      <c r="E27" s="169"/>
      <c r="F27" s="169"/>
      <c r="G27" s="169"/>
      <c r="H27" s="169"/>
      <c r="I27" s="170"/>
    </row>
    <row r="28" spans="2:9" ht="15">
      <c r="B28" s="115"/>
      <c r="C28" s="169"/>
      <c r="D28" s="169"/>
      <c r="E28" s="169"/>
      <c r="F28" s="169"/>
      <c r="G28" s="169"/>
      <c r="H28" s="169"/>
      <c r="I28" s="170"/>
    </row>
    <row r="29" spans="2:9" ht="15">
      <c r="B29" s="115"/>
      <c r="C29" s="92"/>
      <c r="D29" s="117"/>
      <c r="E29" s="92"/>
      <c r="F29" s="92"/>
      <c r="G29" s="92"/>
      <c r="H29" s="92"/>
      <c r="I29" s="116"/>
    </row>
    <row r="30" spans="2:9" ht="15">
      <c r="B30" s="115"/>
      <c r="C30" s="27" t="s">
        <v>72</v>
      </c>
      <c r="D30" s="27" t="s">
        <v>74</v>
      </c>
      <c r="E30" s="92"/>
      <c r="F30" s="92"/>
      <c r="G30" s="92"/>
      <c r="H30" s="92"/>
      <c r="I30" s="116"/>
    </row>
    <row r="31" spans="2:9" ht="15">
      <c r="B31" s="115"/>
      <c r="C31" s="27" t="s">
        <v>75</v>
      </c>
      <c r="D31" s="27" t="s">
        <v>76</v>
      </c>
      <c r="E31" s="92"/>
      <c r="F31" s="92"/>
      <c r="G31" s="92"/>
      <c r="H31" s="92"/>
      <c r="I31" s="116"/>
    </row>
    <row r="32" spans="2:9" ht="15">
      <c r="B32" s="115"/>
      <c r="C32" s="27" t="s">
        <v>77</v>
      </c>
      <c r="D32" s="27" t="s">
        <v>78</v>
      </c>
      <c r="E32" s="92"/>
      <c r="F32" s="92"/>
      <c r="G32" s="92"/>
      <c r="H32" s="92"/>
      <c r="I32" s="116"/>
    </row>
    <row r="33" spans="2:9" ht="15">
      <c r="B33" s="115"/>
      <c r="C33" s="27" t="s">
        <v>79</v>
      </c>
      <c r="D33" s="27" t="s">
        <v>80</v>
      </c>
      <c r="E33" s="92"/>
      <c r="F33" s="92"/>
      <c r="G33" s="92"/>
      <c r="H33" s="92"/>
      <c r="I33" s="116"/>
    </row>
    <row r="34" spans="2:9" ht="15">
      <c r="B34" s="115"/>
      <c r="C34" s="27" t="s">
        <v>81</v>
      </c>
      <c r="D34" s="27" t="s">
        <v>82</v>
      </c>
      <c r="E34" s="92"/>
      <c r="F34" s="92"/>
      <c r="G34" s="92"/>
      <c r="H34" s="92"/>
      <c r="I34" s="116"/>
    </row>
    <row r="35" spans="2:9" ht="15">
      <c r="B35" s="115"/>
      <c r="C35" s="27"/>
      <c r="D35" s="27"/>
      <c r="E35" s="92"/>
      <c r="F35" s="92"/>
      <c r="G35" s="92"/>
      <c r="H35" s="92"/>
      <c r="I35" s="116"/>
    </row>
    <row r="36" spans="2:9" ht="15">
      <c r="B36" s="115"/>
      <c r="C36" s="27" t="s">
        <v>84</v>
      </c>
      <c r="D36" s="27"/>
      <c r="E36" s="92"/>
      <c r="F36" s="92"/>
      <c r="G36" s="92"/>
      <c r="H36" s="92"/>
      <c r="I36" s="116"/>
    </row>
    <row r="37" spans="2:9" ht="15">
      <c r="B37" s="118"/>
      <c r="C37" s="119"/>
      <c r="D37" s="91"/>
      <c r="E37" s="119"/>
      <c r="F37" s="119"/>
      <c r="G37" s="119"/>
      <c r="H37" s="119"/>
      <c r="I37" s="120"/>
    </row>
  </sheetData>
  <sheetProtection password="CDD8" sheet="1" objects="1" scenarios="1" selectLockedCells="1"/>
  <mergeCells count="1">
    <mergeCell ref="C27:I28"/>
  </mergeCells>
  <printOptions/>
  <pageMargins left="0.7" right="0.7" top="0.75" bottom="0.75" header="0.3" footer="0.3"/>
  <pageSetup horizontalDpi="600" verticalDpi="600" orientation="portrait" scale="66"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B2:R44"/>
  <sheetViews>
    <sheetView showGridLines="0" zoomScale="80" zoomScaleNormal="80" zoomScalePageLayoutView="0" workbookViewId="0" topLeftCell="A1">
      <selection activeCell="D5" sqref="D5"/>
    </sheetView>
  </sheetViews>
  <sheetFormatPr defaultColWidth="9.140625" defaultRowHeight="15"/>
  <cols>
    <col min="1" max="2" width="3.28125" style="0" customWidth="1"/>
    <col min="3" max="3" width="37.28125" style="0" customWidth="1"/>
    <col min="4" max="6" width="13.7109375" style="0" customWidth="1"/>
    <col min="7" max="7" width="8.140625" style="0" customWidth="1"/>
  </cols>
  <sheetData>
    <row r="2" spans="2:7" ht="22.5">
      <c r="B2" s="49"/>
      <c r="C2" s="50" t="s">
        <v>67</v>
      </c>
      <c r="D2" s="51"/>
      <c r="E2" s="51"/>
      <c r="F2" s="51"/>
      <c r="G2" s="52"/>
    </row>
    <row r="3" spans="2:7" ht="15.75">
      <c r="B3" s="38"/>
      <c r="C3" s="107" t="s">
        <v>66</v>
      </c>
      <c r="D3" s="27"/>
      <c r="E3" s="27"/>
      <c r="F3" s="27"/>
      <c r="G3" s="39"/>
    </row>
    <row r="4" spans="2:7" ht="15">
      <c r="B4" s="38"/>
      <c r="C4" s="27"/>
      <c r="D4" s="27"/>
      <c r="E4" s="27"/>
      <c r="F4" s="27"/>
      <c r="G4" s="39"/>
    </row>
    <row r="5" spans="2:7" ht="15">
      <c r="B5" s="38"/>
      <c r="C5" s="64" t="s">
        <v>18</v>
      </c>
      <c r="D5" s="93"/>
      <c r="E5" s="92"/>
      <c r="F5" s="94"/>
      <c r="G5" s="39"/>
    </row>
    <row r="6" spans="2:7" ht="15">
      <c r="B6" s="38"/>
      <c r="C6" s="64" t="s">
        <v>106</v>
      </c>
      <c r="D6" s="165">
        <v>2014</v>
      </c>
      <c r="E6" s="92"/>
      <c r="F6" s="94"/>
      <c r="G6" s="39"/>
    </row>
    <row r="7" spans="2:7" ht="15">
      <c r="B7" s="38"/>
      <c r="C7" s="64"/>
      <c r="E7" s="92"/>
      <c r="F7" s="94"/>
      <c r="G7" s="39"/>
    </row>
    <row r="8" spans="2:7" ht="15">
      <c r="B8" s="38"/>
      <c r="C8" s="171" t="s">
        <v>63</v>
      </c>
      <c r="D8" s="172"/>
      <c r="E8" s="172"/>
      <c r="F8" s="172"/>
      <c r="G8" s="39"/>
    </row>
    <row r="9" spans="2:7" ht="15">
      <c r="B9" s="38"/>
      <c r="C9" s="172"/>
      <c r="D9" s="172"/>
      <c r="E9" s="172"/>
      <c r="F9" s="172"/>
      <c r="G9" s="39"/>
    </row>
    <row r="10" spans="2:7" ht="15">
      <c r="B10" s="38"/>
      <c r="C10" s="24"/>
      <c r="D10" s="24"/>
      <c r="E10" s="24"/>
      <c r="F10" s="24"/>
      <c r="G10" s="39"/>
    </row>
    <row r="11" spans="2:7" ht="15">
      <c r="B11" s="38"/>
      <c r="C11" s="27"/>
      <c r="D11" s="27">
        <v>2</v>
      </c>
      <c r="E11" s="27">
        <v>3</v>
      </c>
      <c r="F11" s="27">
        <v>4</v>
      </c>
      <c r="G11" s="39"/>
    </row>
    <row r="12" spans="2:7" ht="15">
      <c r="B12" s="38"/>
      <c r="C12" s="58" t="s">
        <v>29</v>
      </c>
      <c r="D12" s="65" t="s">
        <v>45</v>
      </c>
      <c r="E12" s="65" t="s">
        <v>44</v>
      </c>
      <c r="F12" s="65" t="s">
        <v>43</v>
      </c>
      <c r="G12" s="95"/>
    </row>
    <row r="13" spans="2:7" ht="15">
      <c r="B13" s="38"/>
      <c r="C13" s="27" t="s">
        <v>54</v>
      </c>
      <c r="D13" s="104"/>
      <c r="E13" s="104"/>
      <c r="F13" s="104"/>
      <c r="G13" s="39"/>
    </row>
    <row r="14" spans="2:7" ht="15">
      <c r="B14" s="38"/>
      <c r="C14" s="27" t="s">
        <v>23</v>
      </c>
      <c r="D14" s="105"/>
      <c r="E14" s="104"/>
      <c r="F14" s="104"/>
      <c r="G14" s="39"/>
    </row>
    <row r="15" spans="2:7" ht="15">
      <c r="B15" s="38"/>
      <c r="C15" s="27" t="s">
        <v>55</v>
      </c>
      <c r="D15" s="105"/>
      <c r="E15" s="104"/>
      <c r="F15" s="104"/>
      <c r="G15" s="39"/>
    </row>
    <row r="16" spans="2:7" ht="15">
      <c r="B16" s="38"/>
      <c r="C16" s="27" t="s">
        <v>24</v>
      </c>
      <c r="D16" s="105"/>
      <c r="E16" s="104"/>
      <c r="F16" s="104"/>
      <c r="G16" s="39"/>
    </row>
    <row r="17" spans="2:7" ht="15">
      <c r="B17" s="38"/>
      <c r="C17" s="27" t="s">
        <v>56</v>
      </c>
      <c r="D17" s="105"/>
      <c r="E17" s="104"/>
      <c r="F17" s="104"/>
      <c r="G17" s="39"/>
    </row>
    <row r="18" spans="2:7" ht="15">
      <c r="B18" s="38"/>
      <c r="C18" s="27" t="s">
        <v>30</v>
      </c>
      <c r="D18" s="96">
        <f>SUM(D13:D17)</f>
        <v>0</v>
      </c>
      <c r="E18" s="96">
        <f>SUM(E13:E17)</f>
        <v>0</v>
      </c>
      <c r="F18" s="96">
        <f>SUM(F13:F17)</f>
        <v>0</v>
      </c>
      <c r="G18" s="39"/>
    </row>
    <row r="19" spans="2:7" ht="15">
      <c r="B19" s="38"/>
      <c r="C19" s="27"/>
      <c r="D19" s="27"/>
      <c r="E19" s="27"/>
      <c r="F19" s="27"/>
      <c r="G19" s="39"/>
    </row>
    <row r="20" spans="2:18" ht="15">
      <c r="B20" s="38"/>
      <c r="C20" s="27"/>
      <c r="D20" s="56">
        <v>2</v>
      </c>
      <c r="E20" s="56">
        <v>3</v>
      </c>
      <c r="F20" s="56">
        <v>4</v>
      </c>
      <c r="G20" s="39"/>
      <c r="R20" s="67">
        <v>6</v>
      </c>
    </row>
    <row r="21" spans="2:7" ht="15">
      <c r="B21" s="38"/>
      <c r="C21" s="58" t="s">
        <v>52</v>
      </c>
      <c r="D21" s="65" t="s">
        <v>45</v>
      </c>
      <c r="E21" s="65" t="s">
        <v>44</v>
      </c>
      <c r="F21" s="65" t="s">
        <v>43</v>
      </c>
      <c r="G21" s="39"/>
    </row>
    <row r="22" spans="2:7" ht="15">
      <c r="B22" s="38"/>
      <c r="C22" s="27" t="s">
        <v>51</v>
      </c>
      <c r="D22" s="104"/>
      <c r="E22" s="104"/>
      <c r="F22" s="104"/>
      <c r="G22" s="39"/>
    </row>
    <row r="23" spans="2:7" ht="15">
      <c r="B23" s="38"/>
      <c r="C23" s="27" t="s">
        <v>50</v>
      </c>
      <c r="D23" s="105"/>
      <c r="E23" s="104"/>
      <c r="F23" s="104"/>
      <c r="G23" s="39"/>
    </row>
    <row r="24" spans="2:7" ht="15">
      <c r="B24" s="38"/>
      <c r="C24" s="27" t="s">
        <v>49</v>
      </c>
      <c r="D24" s="105"/>
      <c r="E24" s="104"/>
      <c r="F24" s="104"/>
      <c r="G24" s="39"/>
    </row>
    <row r="25" spans="2:7" ht="15">
      <c r="B25" s="38"/>
      <c r="C25" s="27" t="s">
        <v>48</v>
      </c>
      <c r="D25" s="105"/>
      <c r="E25" s="104"/>
      <c r="F25" s="104"/>
      <c r="G25" s="39"/>
    </row>
    <row r="26" spans="2:7" ht="15">
      <c r="B26" s="38"/>
      <c r="C26" s="27" t="s">
        <v>47</v>
      </c>
      <c r="D26" s="105"/>
      <c r="E26" s="104"/>
      <c r="F26" s="104"/>
      <c r="G26" s="39"/>
    </row>
    <row r="27" spans="2:7" ht="15">
      <c r="B27" s="38"/>
      <c r="C27" s="66" t="s">
        <v>46</v>
      </c>
      <c r="D27" s="105"/>
      <c r="E27" s="104"/>
      <c r="F27" s="104"/>
      <c r="G27" s="39"/>
    </row>
    <row r="28" spans="2:7" ht="15">
      <c r="B28" s="38"/>
      <c r="C28" s="1" t="s">
        <v>53</v>
      </c>
      <c r="D28" s="105"/>
      <c r="E28" s="104"/>
      <c r="F28" s="104"/>
      <c r="G28" s="39"/>
    </row>
    <row r="29" spans="2:7" ht="15">
      <c r="B29" s="38"/>
      <c r="C29" s="64" t="s">
        <v>0</v>
      </c>
      <c r="D29" s="96">
        <f>SUM(D22:D28)</f>
        <v>0</v>
      </c>
      <c r="E29" s="96">
        <f>SUM(E22:E28)</f>
        <v>0</v>
      </c>
      <c r="F29" s="96">
        <f>SUM(F22:F28)</f>
        <v>0</v>
      </c>
      <c r="G29" s="39"/>
    </row>
    <row r="30" spans="2:7" ht="15">
      <c r="B30" s="38"/>
      <c r="C30" s="27"/>
      <c r="D30" s="74">
        <v>2</v>
      </c>
      <c r="E30" s="74">
        <v>3</v>
      </c>
      <c r="F30" s="74">
        <v>4</v>
      </c>
      <c r="G30" s="39"/>
    </row>
    <row r="31" spans="2:7" ht="15">
      <c r="B31" s="38"/>
      <c r="C31" s="58" t="s">
        <v>26</v>
      </c>
      <c r="D31" s="65" t="s">
        <v>45</v>
      </c>
      <c r="E31" s="65" t="s">
        <v>44</v>
      </c>
      <c r="F31" s="65" t="s">
        <v>43</v>
      </c>
      <c r="G31" s="39"/>
    </row>
    <row r="32" spans="2:7" ht="15">
      <c r="B32" s="38"/>
      <c r="C32" s="27" t="s">
        <v>42</v>
      </c>
      <c r="D32" s="104"/>
      <c r="E32" s="104"/>
      <c r="F32" s="104"/>
      <c r="G32" s="39"/>
    </row>
    <row r="33" spans="2:7" ht="15">
      <c r="B33" s="38"/>
      <c r="C33" s="27" t="s">
        <v>41</v>
      </c>
      <c r="D33" s="105"/>
      <c r="E33" s="104"/>
      <c r="F33" s="104"/>
      <c r="G33" s="39"/>
    </row>
    <row r="34" spans="2:7" ht="15">
      <c r="B34" s="38"/>
      <c r="C34" s="27" t="s">
        <v>40</v>
      </c>
      <c r="D34" s="105"/>
      <c r="E34" s="104"/>
      <c r="F34" s="104"/>
      <c r="G34" s="39"/>
    </row>
    <row r="35" spans="2:7" ht="15">
      <c r="B35" s="38"/>
      <c r="C35" s="27" t="s">
        <v>39</v>
      </c>
      <c r="D35" s="105"/>
      <c r="E35" s="104"/>
      <c r="F35" s="104"/>
      <c r="G35" s="39"/>
    </row>
    <row r="36" spans="2:7" ht="15">
      <c r="B36" s="38"/>
      <c r="C36" s="27" t="s">
        <v>38</v>
      </c>
      <c r="D36" s="105"/>
      <c r="E36" s="104"/>
      <c r="F36" s="104"/>
      <c r="G36" s="39"/>
    </row>
    <row r="37" spans="2:7" ht="15">
      <c r="B37" s="38"/>
      <c r="C37" s="27" t="s">
        <v>37</v>
      </c>
      <c r="D37" s="105"/>
      <c r="E37" s="104"/>
      <c r="F37" s="104"/>
      <c r="G37" s="39"/>
    </row>
    <row r="38" spans="2:7" ht="15">
      <c r="B38" s="38"/>
      <c r="C38" s="27" t="s">
        <v>36</v>
      </c>
      <c r="D38" s="105"/>
      <c r="E38" s="104"/>
      <c r="F38" s="104"/>
      <c r="G38" s="39"/>
    </row>
    <row r="39" spans="2:7" ht="15">
      <c r="B39" s="38"/>
      <c r="C39" s="27" t="s">
        <v>35</v>
      </c>
      <c r="D39" s="105"/>
      <c r="E39" s="104"/>
      <c r="F39" s="104"/>
      <c r="G39" s="39"/>
    </row>
    <row r="40" spans="2:7" ht="15">
      <c r="B40" s="38"/>
      <c r="C40" s="27" t="s">
        <v>34</v>
      </c>
      <c r="D40" s="105"/>
      <c r="E40" s="104"/>
      <c r="F40" s="104"/>
      <c r="G40" s="39"/>
    </row>
    <row r="41" spans="2:7" ht="15">
      <c r="B41" s="38"/>
      <c r="C41" s="27" t="s">
        <v>33</v>
      </c>
      <c r="D41" s="105"/>
      <c r="E41" s="104"/>
      <c r="F41" s="105"/>
      <c r="G41" s="39"/>
    </row>
    <row r="42" spans="2:7" ht="15">
      <c r="B42" s="38"/>
      <c r="C42" s="27" t="s">
        <v>53</v>
      </c>
      <c r="D42" s="105"/>
      <c r="E42" s="104"/>
      <c r="F42" s="105"/>
      <c r="G42" s="39"/>
    </row>
    <row r="43" spans="2:7" ht="15">
      <c r="B43" s="38"/>
      <c r="C43" s="27" t="s">
        <v>28</v>
      </c>
      <c r="D43" s="69">
        <f>SUM(D32:D42)</f>
        <v>0</v>
      </c>
      <c r="E43" s="69">
        <f>SUM(E32:E42)</f>
        <v>0</v>
      </c>
      <c r="F43" s="69">
        <f>SUM(F32:F42)</f>
        <v>0</v>
      </c>
      <c r="G43" s="39"/>
    </row>
    <row r="44" spans="2:7" ht="15">
      <c r="B44" s="47"/>
      <c r="C44" s="5"/>
      <c r="D44" s="5"/>
      <c r="E44" s="5"/>
      <c r="F44" s="5"/>
      <c r="G44" s="48"/>
    </row>
  </sheetData>
  <sheetProtection password="CDD8" sheet="1" objects="1" scenarios="1" selectLockedCells="1"/>
  <mergeCells count="1">
    <mergeCell ref="C8:F9"/>
  </mergeCells>
  <printOptions/>
  <pageMargins left="0.7" right="0.7" top="0.75" bottom="0.75" header="0.3" footer="0.3"/>
  <pageSetup horizontalDpi="600" verticalDpi="600" orientation="portrait" scale="88" r:id="rId1"/>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theme="3" tint="-0.24997000396251678"/>
    <pageSetUpPr fitToPage="1"/>
  </sheetPr>
  <dimension ref="B2:AG56"/>
  <sheetViews>
    <sheetView showGridLines="0" zoomScale="90" zoomScaleNormal="90" zoomScaleSheetLayoutView="80" zoomScalePageLayoutView="0" workbookViewId="0" topLeftCell="A1">
      <selection activeCell="D20" sqref="D20"/>
    </sheetView>
  </sheetViews>
  <sheetFormatPr defaultColWidth="9.140625" defaultRowHeight="15"/>
  <cols>
    <col min="1" max="2" width="3.7109375" style="0" customWidth="1"/>
    <col min="3" max="3" width="12.57421875" style="0" customWidth="1"/>
    <col min="4" max="11" width="8.7109375" style="0" customWidth="1"/>
    <col min="12" max="12" width="4.421875" style="0" customWidth="1"/>
    <col min="13" max="13" width="10.421875" style="0" customWidth="1"/>
    <col min="14" max="21" width="8.7109375" style="0" customWidth="1"/>
    <col min="22" max="22" width="5.8515625" style="0" customWidth="1"/>
    <col min="23" max="23" width="10.421875" style="0" customWidth="1"/>
    <col min="24" max="31" width="9.7109375" style="0" customWidth="1"/>
    <col min="32" max="32" width="2.7109375" style="0" customWidth="1"/>
    <col min="33" max="33" width="12.28125" style="0" bestFit="1" customWidth="1"/>
  </cols>
  <sheetData>
    <row r="2" spans="2:32" ht="22.5">
      <c r="B2" s="49"/>
      <c r="C2" s="50" t="s">
        <v>68</v>
      </c>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2"/>
    </row>
    <row r="3" spans="2:32" ht="15.75">
      <c r="B3" s="38"/>
      <c r="C3" s="107" t="s">
        <v>66</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39"/>
    </row>
    <row r="4" spans="2:32" ht="15">
      <c r="B4" s="38"/>
      <c r="C4" s="27"/>
      <c r="D4" s="27"/>
      <c r="E4" s="27"/>
      <c r="F4" s="27"/>
      <c r="G4" s="27"/>
      <c r="H4" s="27"/>
      <c r="I4" s="27"/>
      <c r="J4" s="27"/>
      <c r="K4" s="27"/>
      <c r="L4" s="27"/>
      <c r="M4" s="27"/>
      <c r="N4" s="27"/>
      <c r="O4" s="27"/>
      <c r="P4" s="27"/>
      <c r="Q4" s="27"/>
      <c r="R4" s="27"/>
      <c r="S4" s="27"/>
      <c r="T4" s="27"/>
      <c r="U4" s="27"/>
      <c r="V4" s="27"/>
      <c r="X4" s="27"/>
      <c r="Y4" s="27"/>
      <c r="Z4" s="27"/>
      <c r="AA4" s="27"/>
      <c r="AB4" s="27"/>
      <c r="AC4" s="27"/>
      <c r="AD4" s="27"/>
      <c r="AE4" s="27"/>
      <c r="AF4" s="39"/>
    </row>
    <row r="5" spans="2:32" ht="15">
      <c r="B5" s="38"/>
      <c r="C5" s="58" t="s">
        <v>32</v>
      </c>
      <c r="D5" s="54">
        <f>'2. Expenses'!D6</f>
        <v>2014</v>
      </c>
      <c r="E5" s="55">
        <v>7</v>
      </c>
      <c r="F5" s="27"/>
      <c r="G5" s="27"/>
      <c r="H5" s="27"/>
      <c r="I5" s="27"/>
      <c r="J5" s="27"/>
      <c r="K5" s="27"/>
      <c r="L5" s="27"/>
      <c r="O5" s="27"/>
      <c r="P5" s="27"/>
      <c r="Q5" s="27"/>
      <c r="R5" s="27"/>
      <c r="S5" s="27"/>
      <c r="T5" s="27"/>
      <c r="U5" s="27"/>
      <c r="V5" s="27"/>
      <c r="AF5" s="39"/>
    </row>
    <row r="6" spans="2:32" ht="16.5" thickBot="1">
      <c r="B6" s="38"/>
      <c r="C6" s="58"/>
      <c r="D6" s="54"/>
      <c r="E6" s="55"/>
      <c r="F6" s="27"/>
      <c r="G6" s="27"/>
      <c r="H6" s="27"/>
      <c r="I6" s="27"/>
      <c r="J6" s="27"/>
      <c r="K6" s="27"/>
      <c r="L6" s="27"/>
      <c r="M6" s="144" t="s">
        <v>86</v>
      </c>
      <c r="V6" s="27"/>
      <c r="AF6" s="39"/>
    </row>
    <row r="7" spans="2:32" ht="15.75" customHeight="1">
      <c r="B7" s="38"/>
      <c r="D7" s="144"/>
      <c r="E7" s="144"/>
      <c r="F7" s="144"/>
      <c r="G7" s="144"/>
      <c r="H7" s="144"/>
      <c r="I7" s="144"/>
      <c r="J7" s="144"/>
      <c r="K7" s="144"/>
      <c r="L7" s="27"/>
      <c r="M7" s="127" t="s">
        <v>85</v>
      </c>
      <c r="N7" s="128" t="s">
        <v>10</v>
      </c>
      <c r="O7" s="128" t="s">
        <v>11</v>
      </c>
      <c r="P7" s="128" t="s">
        <v>12</v>
      </c>
      <c r="Q7" s="128" t="s">
        <v>13</v>
      </c>
      <c r="R7" s="128" t="s">
        <v>14</v>
      </c>
      <c r="S7" s="128" t="s">
        <v>15</v>
      </c>
      <c r="T7" s="128" t="s">
        <v>16</v>
      </c>
      <c r="U7" s="128" t="s">
        <v>17</v>
      </c>
      <c r="V7" s="129" t="s">
        <v>0</v>
      </c>
      <c r="AF7" s="39"/>
    </row>
    <row r="8" spans="2:32" ht="16.5" customHeight="1">
      <c r="B8" s="38"/>
      <c r="C8" s="144" t="s">
        <v>104</v>
      </c>
      <c r="D8" s="144"/>
      <c r="E8" s="144"/>
      <c r="F8" s="144"/>
      <c r="G8" s="144"/>
      <c r="H8" s="144"/>
      <c r="I8" s="144"/>
      <c r="J8" s="144"/>
      <c r="K8" s="144"/>
      <c r="L8" s="27"/>
      <c r="M8" s="130">
        <f>$D$5</f>
        <v>2014</v>
      </c>
      <c r="N8" s="126">
        <f aca="true" t="shared" si="0" ref="N8:U10">VLOOKUP(DATE($M8+1,6,1),$M$18:$U$55,N$12,FALSE)</f>
        <v>0</v>
      </c>
      <c r="O8" s="126">
        <f t="shared" si="0"/>
        <v>0</v>
      </c>
      <c r="P8" s="126">
        <f t="shared" si="0"/>
        <v>0</v>
      </c>
      <c r="Q8" s="126">
        <f t="shared" si="0"/>
        <v>0</v>
      </c>
      <c r="R8" s="126">
        <f t="shared" si="0"/>
        <v>0</v>
      </c>
      <c r="S8" s="126">
        <f t="shared" si="0"/>
        <v>0</v>
      </c>
      <c r="T8" s="126">
        <f t="shared" si="0"/>
        <v>0</v>
      </c>
      <c r="U8" s="126">
        <f t="shared" si="0"/>
        <v>0</v>
      </c>
      <c r="V8" s="132">
        <f>SUM(N8:U8)</f>
        <v>0</v>
      </c>
      <c r="AF8" s="39"/>
    </row>
    <row r="9" spans="2:32" ht="15">
      <c r="B9" s="38"/>
      <c r="C9" s="145" t="s">
        <v>0</v>
      </c>
      <c r="D9" s="146" t="s">
        <v>10</v>
      </c>
      <c r="E9" s="146" t="s">
        <v>11</v>
      </c>
      <c r="F9" s="146" t="s">
        <v>12</v>
      </c>
      <c r="G9" s="146" t="s">
        <v>13</v>
      </c>
      <c r="H9" s="146" t="s">
        <v>14</v>
      </c>
      <c r="I9" s="146" t="s">
        <v>15</v>
      </c>
      <c r="J9" s="146" t="s">
        <v>16</v>
      </c>
      <c r="K9" s="147" t="s">
        <v>17</v>
      </c>
      <c r="L9" s="27"/>
      <c r="M9" s="130">
        <f>M8+1</f>
        <v>2015</v>
      </c>
      <c r="N9" s="126">
        <f t="shared" si="0"/>
        <v>0</v>
      </c>
      <c r="O9" s="126">
        <f t="shared" si="0"/>
        <v>0</v>
      </c>
      <c r="P9" s="126">
        <f t="shared" si="0"/>
        <v>0</v>
      </c>
      <c r="Q9" s="126">
        <f t="shared" si="0"/>
        <v>0</v>
      </c>
      <c r="R9" s="126">
        <f t="shared" si="0"/>
        <v>0</v>
      </c>
      <c r="S9" s="126">
        <f t="shared" si="0"/>
        <v>0</v>
      </c>
      <c r="T9" s="126">
        <f t="shared" si="0"/>
        <v>0</v>
      </c>
      <c r="U9" s="126">
        <f t="shared" si="0"/>
        <v>0</v>
      </c>
      <c r="V9" s="132">
        <f>SUM(N9:U9)</f>
        <v>0</v>
      </c>
      <c r="AF9" s="39"/>
    </row>
    <row r="10" spans="2:32" ht="15.75" thickBot="1">
      <c r="B10" s="38"/>
      <c r="C10" s="122">
        <v>8</v>
      </c>
      <c r="D10" s="123">
        <v>2</v>
      </c>
      <c r="E10" s="123">
        <v>3</v>
      </c>
      <c r="F10" s="123">
        <v>1</v>
      </c>
      <c r="G10" s="124">
        <v>1</v>
      </c>
      <c r="H10" s="123">
        <v>1</v>
      </c>
      <c r="I10" s="123">
        <v>2</v>
      </c>
      <c r="J10" s="123">
        <v>1</v>
      </c>
      <c r="K10" s="125">
        <v>2</v>
      </c>
      <c r="L10" s="27"/>
      <c r="M10" s="131">
        <f>M9+1</f>
        <v>2016</v>
      </c>
      <c r="N10" s="102">
        <f t="shared" si="0"/>
        <v>0</v>
      </c>
      <c r="O10" s="102">
        <f t="shared" si="0"/>
        <v>0</v>
      </c>
      <c r="P10" s="102">
        <f t="shared" si="0"/>
        <v>0</v>
      </c>
      <c r="Q10" s="102">
        <f t="shared" si="0"/>
        <v>0</v>
      </c>
      <c r="R10" s="102">
        <f t="shared" si="0"/>
        <v>0</v>
      </c>
      <c r="S10" s="102">
        <f t="shared" si="0"/>
        <v>0</v>
      </c>
      <c r="T10" s="102">
        <f t="shared" si="0"/>
        <v>0</v>
      </c>
      <c r="U10" s="102">
        <f t="shared" si="0"/>
        <v>0</v>
      </c>
      <c r="V10" s="133">
        <f>SUM(N10:U10)</f>
        <v>0</v>
      </c>
      <c r="AF10" s="39"/>
    </row>
    <row r="11" spans="2:32" ht="15">
      <c r="B11" s="38"/>
      <c r="C11" s="100"/>
      <c r="D11" s="27"/>
      <c r="E11" s="27"/>
      <c r="F11" s="27"/>
      <c r="G11" s="46"/>
      <c r="L11" s="27"/>
      <c r="M11" s="27"/>
      <c r="N11" s="27"/>
      <c r="O11" s="27"/>
      <c r="P11" s="27"/>
      <c r="Q11" s="27"/>
      <c r="R11" s="27"/>
      <c r="S11" s="27"/>
      <c r="T11" s="27"/>
      <c r="U11" s="27"/>
      <c r="V11" s="27"/>
      <c r="W11" s="27"/>
      <c r="X11" s="27"/>
      <c r="Y11" s="27"/>
      <c r="Z11" s="27"/>
      <c r="AA11" s="27"/>
      <c r="AB11" s="27"/>
      <c r="AC11" s="27"/>
      <c r="AD11" s="27"/>
      <c r="AE11" s="27"/>
      <c r="AF11" s="39"/>
    </row>
    <row r="12" spans="2:32" ht="15">
      <c r="B12" s="38"/>
      <c r="C12" s="92"/>
      <c r="D12" s="56">
        <v>2</v>
      </c>
      <c r="E12" s="56">
        <v>3</v>
      </c>
      <c r="F12" s="56">
        <v>4</v>
      </c>
      <c r="G12" s="56">
        <v>5</v>
      </c>
      <c r="H12" s="56">
        <v>6</v>
      </c>
      <c r="I12" s="56">
        <v>7</v>
      </c>
      <c r="J12" s="56">
        <v>8</v>
      </c>
      <c r="K12" s="56">
        <v>9</v>
      </c>
      <c r="L12" s="27"/>
      <c r="M12" s="27"/>
      <c r="N12" s="137">
        <v>2</v>
      </c>
      <c r="O12" s="137">
        <v>3</v>
      </c>
      <c r="P12" s="137">
        <v>4</v>
      </c>
      <c r="Q12" s="137">
        <v>5</v>
      </c>
      <c r="R12" s="137">
        <v>6</v>
      </c>
      <c r="S12" s="137">
        <v>7</v>
      </c>
      <c r="T12" s="137">
        <v>8</v>
      </c>
      <c r="U12" s="137">
        <v>9</v>
      </c>
      <c r="V12" s="27"/>
      <c r="W12" s="27"/>
      <c r="X12" s="56">
        <v>2</v>
      </c>
      <c r="Y12" s="56">
        <v>3</v>
      </c>
      <c r="Z12" s="56">
        <v>4</v>
      </c>
      <c r="AA12" s="56">
        <v>5</v>
      </c>
      <c r="AB12" s="56">
        <v>6</v>
      </c>
      <c r="AC12" s="56">
        <v>7</v>
      </c>
      <c r="AD12" s="56">
        <v>8</v>
      </c>
      <c r="AE12" s="56">
        <v>9</v>
      </c>
      <c r="AF12" s="39"/>
    </row>
    <row r="13" spans="2:32" ht="18" customHeight="1" thickBot="1">
      <c r="B13" s="38"/>
      <c r="C13" s="143" t="s">
        <v>94</v>
      </c>
      <c r="D13" s="148"/>
      <c r="E13" s="148"/>
      <c r="F13" s="148"/>
      <c r="G13" s="148"/>
      <c r="H13" s="148"/>
      <c r="I13" s="148"/>
      <c r="J13" s="148"/>
      <c r="K13" s="148"/>
      <c r="L13" s="27"/>
      <c r="M13" s="143" t="s">
        <v>87</v>
      </c>
      <c r="N13" s="27"/>
      <c r="O13" s="27"/>
      <c r="P13" s="27"/>
      <c r="Q13" s="27"/>
      <c r="R13" s="27"/>
      <c r="S13" s="27"/>
      <c r="T13" s="27"/>
      <c r="U13" s="27"/>
      <c r="V13" s="27"/>
      <c r="W13" s="27"/>
      <c r="X13" s="143" t="s">
        <v>92</v>
      </c>
      <c r="Y13" s="27"/>
      <c r="Z13" s="27"/>
      <c r="AA13" s="27"/>
      <c r="AB13" s="27"/>
      <c r="AC13" s="27"/>
      <c r="AD13" s="27"/>
      <c r="AE13" s="27"/>
      <c r="AF13" s="39"/>
    </row>
    <row r="14" spans="2:32" ht="15.75" thickTop="1">
      <c r="B14" s="38"/>
      <c r="C14" s="148" t="s">
        <v>93</v>
      </c>
      <c r="D14" s="148"/>
      <c r="E14" s="148"/>
      <c r="F14" s="148"/>
      <c r="G14" s="148"/>
      <c r="H14" s="148"/>
      <c r="I14" s="148"/>
      <c r="J14" s="148"/>
      <c r="K14" s="148"/>
      <c r="L14" s="27"/>
      <c r="N14" s="27"/>
      <c r="O14" s="27"/>
      <c r="P14" s="27"/>
      <c r="Q14" s="27"/>
      <c r="R14" s="27"/>
      <c r="S14" s="27"/>
      <c r="T14" s="27"/>
      <c r="U14" s="27"/>
      <c r="V14" s="27"/>
      <c r="W14" s="27"/>
      <c r="X14" s="58"/>
      <c r="Y14" s="27"/>
      <c r="Z14" s="27"/>
      <c r="AA14" s="27"/>
      <c r="AB14" s="27"/>
      <c r="AC14" s="27"/>
      <c r="AD14" s="27"/>
      <c r="AE14" s="27"/>
      <c r="AF14" s="39"/>
    </row>
    <row r="15" spans="2:32" ht="15">
      <c r="B15" s="38"/>
      <c r="C15" s="31"/>
      <c r="D15" s="46" t="s">
        <v>10</v>
      </c>
      <c r="E15" s="46" t="s">
        <v>11</v>
      </c>
      <c r="F15" s="46" t="s">
        <v>12</v>
      </c>
      <c r="G15" s="46" t="s">
        <v>13</v>
      </c>
      <c r="H15" s="46" t="s">
        <v>14</v>
      </c>
      <c r="I15" s="46" t="s">
        <v>15</v>
      </c>
      <c r="J15" s="46" t="s">
        <v>16</v>
      </c>
      <c r="K15" s="46" t="s">
        <v>17</v>
      </c>
      <c r="L15" s="27"/>
      <c r="M15" s="27"/>
      <c r="N15" s="46" t="s">
        <v>10</v>
      </c>
      <c r="O15" s="46" t="s">
        <v>11</v>
      </c>
      <c r="P15" s="46" t="s">
        <v>12</v>
      </c>
      <c r="Q15" s="46" t="s">
        <v>13</v>
      </c>
      <c r="R15" s="46" t="s">
        <v>14</v>
      </c>
      <c r="S15" s="46" t="s">
        <v>15</v>
      </c>
      <c r="T15" s="46" t="s">
        <v>16</v>
      </c>
      <c r="U15" s="46" t="s">
        <v>17</v>
      </c>
      <c r="V15" s="27"/>
      <c r="W15" s="27"/>
      <c r="X15" s="46" t="s">
        <v>10</v>
      </c>
      <c r="Y15" s="46" t="s">
        <v>11</v>
      </c>
      <c r="Z15" s="46" t="s">
        <v>12</v>
      </c>
      <c r="AA15" s="46" t="s">
        <v>13</v>
      </c>
      <c r="AB15" s="46" t="s">
        <v>14</v>
      </c>
      <c r="AC15" s="46" t="s">
        <v>15</v>
      </c>
      <c r="AD15" s="46" t="s">
        <v>16</v>
      </c>
      <c r="AE15" s="46" t="s">
        <v>17</v>
      </c>
      <c r="AF15" s="39"/>
    </row>
    <row r="16" spans="2:32" ht="15">
      <c r="B16" s="38"/>
      <c r="C16" s="57">
        <f>DATE('2. Expenses'!D6,3,1)</f>
        <v>41699</v>
      </c>
      <c r="D16" s="135">
        <v>0</v>
      </c>
      <c r="E16" s="135">
        <v>0</v>
      </c>
      <c r="F16" s="135">
        <v>0</v>
      </c>
      <c r="G16" s="135">
        <v>0</v>
      </c>
      <c r="H16" s="135">
        <v>0</v>
      </c>
      <c r="I16" s="135">
        <v>0</v>
      </c>
      <c r="J16" s="135">
        <v>0</v>
      </c>
      <c r="K16" s="135">
        <v>0</v>
      </c>
      <c r="L16" s="134"/>
      <c r="M16" s="57">
        <f>C16</f>
        <v>41699</v>
      </c>
      <c r="N16" s="135">
        <v>0</v>
      </c>
      <c r="O16" s="135">
        <v>0</v>
      </c>
      <c r="P16" s="135">
        <v>0</v>
      </c>
      <c r="Q16" s="135">
        <v>0</v>
      </c>
      <c r="R16" s="135">
        <v>0</v>
      </c>
      <c r="S16" s="135">
        <v>0</v>
      </c>
      <c r="T16" s="135">
        <v>0</v>
      </c>
      <c r="U16" s="135">
        <v>0</v>
      </c>
      <c r="V16" s="56"/>
      <c r="W16" s="57">
        <f>C16</f>
        <v>41699</v>
      </c>
      <c r="X16" s="135">
        <v>0</v>
      </c>
      <c r="Y16" s="135">
        <v>0</v>
      </c>
      <c r="Z16" s="135">
        <v>0</v>
      </c>
      <c r="AA16" s="135">
        <v>0</v>
      </c>
      <c r="AB16" s="135">
        <v>0</v>
      </c>
      <c r="AC16" s="135">
        <v>0</v>
      </c>
      <c r="AD16" s="135">
        <v>0</v>
      </c>
      <c r="AE16" s="135">
        <v>0</v>
      </c>
      <c r="AF16" s="39"/>
    </row>
    <row r="17" spans="2:32" ht="15">
      <c r="B17" s="38"/>
      <c r="C17" s="57">
        <f>EDATE(C16,1)</f>
        <v>41730</v>
      </c>
      <c r="D17" s="135">
        <v>0</v>
      </c>
      <c r="E17" s="135">
        <v>0</v>
      </c>
      <c r="F17" s="135">
        <v>0</v>
      </c>
      <c r="G17" s="135">
        <v>0</v>
      </c>
      <c r="H17" s="135">
        <v>0</v>
      </c>
      <c r="I17" s="135">
        <v>0</v>
      </c>
      <c r="J17" s="135">
        <v>0</v>
      </c>
      <c r="K17" s="135">
        <v>0</v>
      </c>
      <c r="L17" s="134"/>
      <c r="M17" s="57">
        <f>EDATE(M16,1)</f>
        <v>41730</v>
      </c>
      <c r="N17" s="135">
        <v>0</v>
      </c>
      <c r="O17" s="135">
        <v>0</v>
      </c>
      <c r="P17" s="135">
        <v>0</v>
      </c>
      <c r="Q17" s="135">
        <v>0</v>
      </c>
      <c r="R17" s="135">
        <v>0</v>
      </c>
      <c r="S17" s="135">
        <v>0</v>
      </c>
      <c r="T17" s="135">
        <v>0</v>
      </c>
      <c r="U17" s="135">
        <v>0</v>
      </c>
      <c r="V17" s="56"/>
      <c r="W17" s="57">
        <f>EDATE(W16,1)</f>
        <v>41730</v>
      </c>
      <c r="X17" s="135">
        <v>0</v>
      </c>
      <c r="Y17" s="135">
        <v>0</v>
      </c>
      <c r="Z17" s="135">
        <v>0</v>
      </c>
      <c r="AA17" s="135">
        <v>0</v>
      </c>
      <c r="AB17" s="135">
        <v>0</v>
      </c>
      <c r="AC17" s="135">
        <v>0</v>
      </c>
      <c r="AD17" s="135">
        <v>0</v>
      </c>
      <c r="AE17" s="135">
        <v>0</v>
      </c>
      <c r="AF17" s="39"/>
    </row>
    <row r="18" spans="2:32" ht="15">
      <c r="B18" s="38"/>
      <c r="C18" s="57">
        <f>EDATE(C17,1)</f>
        <v>41760</v>
      </c>
      <c r="D18" s="135">
        <v>0</v>
      </c>
      <c r="E18" s="135">
        <v>0</v>
      </c>
      <c r="F18" s="135">
        <v>0</v>
      </c>
      <c r="G18" s="135">
        <v>0</v>
      </c>
      <c r="H18" s="135">
        <v>0</v>
      </c>
      <c r="I18" s="135">
        <v>0</v>
      </c>
      <c r="J18" s="135">
        <v>0</v>
      </c>
      <c r="K18" s="135">
        <v>0</v>
      </c>
      <c r="L18" s="134"/>
      <c r="M18" s="57">
        <f aca="true" t="shared" si="1" ref="M18:M55">EDATE(M17,1)</f>
        <v>41760</v>
      </c>
      <c r="N18" s="135">
        <v>0</v>
      </c>
      <c r="O18" s="135">
        <v>0</v>
      </c>
      <c r="P18" s="135">
        <v>0</v>
      </c>
      <c r="Q18" s="135">
        <v>0</v>
      </c>
      <c r="R18" s="135">
        <v>0</v>
      </c>
      <c r="S18" s="135">
        <v>0</v>
      </c>
      <c r="T18" s="135">
        <v>0</v>
      </c>
      <c r="U18" s="135">
        <v>0</v>
      </c>
      <c r="V18" s="56"/>
      <c r="W18" s="57">
        <f aca="true" t="shared" si="2" ref="W18:W55">EDATE(W17,1)</f>
        <v>41760</v>
      </c>
      <c r="X18" s="135">
        <v>0</v>
      </c>
      <c r="Y18" s="135">
        <v>0</v>
      </c>
      <c r="Z18" s="135">
        <v>0</v>
      </c>
      <c r="AA18" s="135">
        <v>0</v>
      </c>
      <c r="AB18" s="135">
        <v>0</v>
      </c>
      <c r="AC18" s="135">
        <v>0</v>
      </c>
      <c r="AD18" s="135">
        <v>0</v>
      </c>
      <c r="AE18" s="135">
        <v>0</v>
      </c>
      <c r="AF18" s="39"/>
    </row>
    <row r="19" spans="2:32" ht="15">
      <c r="B19" s="38"/>
      <c r="C19" s="57">
        <f>EDATE(C18,1)</f>
        <v>41791</v>
      </c>
      <c r="D19" s="135">
        <v>0</v>
      </c>
      <c r="E19" s="135">
        <v>0</v>
      </c>
      <c r="F19" s="135">
        <v>0</v>
      </c>
      <c r="G19" s="135">
        <v>0</v>
      </c>
      <c r="H19" s="135">
        <v>0</v>
      </c>
      <c r="I19" s="135">
        <v>0</v>
      </c>
      <c r="J19" s="135">
        <v>0</v>
      </c>
      <c r="K19" s="135">
        <v>0</v>
      </c>
      <c r="L19" s="134"/>
      <c r="M19" s="57">
        <f t="shared" si="1"/>
        <v>41791</v>
      </c>
      <c r="N19" s="135">
        <v>0</v>
      </c>
      <c r="O19" s="135">
        <v>0</v>
      </c>
      <c r="P19" s="135">
        <v>0</v>
      </c>
      <c r="Q19" s="135">
        <v>0</v>
      </c>
      <c r="R19" s="135">
        <v>0</v>
      </c>
      <c r="S19" s="135">
        <v>0</v>
      </c>
      <c r="T19" s="135">
        <v>0</v>
      </c>
      <c r="U19" s="135">
        <v>0</v>
      </c>
      <c r="V19" s="56"/>
      <c r="W19" s="57">
        <f t="shared" si="2"/>
        <v>41791</v>
      </c>
      <c r="X19" s="135">
        <v>0</v>
      </c>
      <c r="Y19" s="135">
        <v>0</v>
      </c>
      <c r="Z19" s="135">
        <v>0</v>
      </c>
      <c r="AA19" s="135">
        <v>0</v>
      </c>
      <c r="AB19" s="135">
        <v>0</v>
      </c>
      <c r="AC19" s="135">
        <v>0</v>
      </c>
      <c r="AD19" s="135">
        <v>0</v>
      </c>
      <c r="AE19" s="135">
        <v>0</v>
      </c>
      <c r="AF19" s="39"/>
    </row>
    <row r="20" spans="2:32" ht="15">
      <c r="B20" s="38"/>
      <c r="C20" s="57">
        <f>EDATE(C19,1)</f>
        <v>41821</v>
      </c>
      <c r="D20" s="103"/>
      <c r="E20" s="103"/>
      <c r="F20" s="103"/>
      <c r="G20" s="103"/>
      <c r="H20" s="103"/>
      <c r="I20" s="103"/>
      <c r="J20" s="103"/>
      <c r="K20" s="103"/>
      <c r="L20" s="134"/>
      <c r="M20" s="57">
        <f t="shared" si="1"/>
        <v>41821</v>
      </c>
      <c r="N20" s="135">
        <f>D20</f>
        <v>0</v>
      </c>
      <c r="O20" s="135">
        <f aca="true" t="shared" si="3" ref="O20:U20">E20</f>
        <v>0</v>
      </c>
      <c r="P20" s="135">
        <f t="shared" si="3"/>
        <v>0</v>
      </c>
      <c r="Q20" s="135">
        <f t="shared" si="3"/>
        <v>0</v>
      </c>
      <c r="R20" s="135">
        <f t="shared" si="3"/>
        <v>0</v>
      </c>
      <c r="S20" s="135">
        <f t="shared" si="3"/>
        <v>0</v>
      </c>
      <c r="T20" s="135">
        <f t="shared" si="3"/>
        <v>0</v>
      </c>
      <c r="U20" s="135">
        <f t="shared" si="3"/>
        <v>0</v>
      </c>
      <c r="V20" s="56"/>
      <c r="W20" s="57">
        <f t="shared" si="2"/>
        <v>41821</v>
      </c>
      <c r="X20" s="142">
        <f>VLOOKUP($W20,$M$18:$U$55,N$12,TRUE)*VLOOKUP($W20,Parameter!$M$5:$U$14,Parameter!N$3,TRUE)</f>
        <v>0</v>
      </c>
      <c r="Y20" s="142">
        <f>VLOOKUP($W20,$M$18:$U$55,O$12,TRUE)*VLOOKUP($W20,Parameter!$M$5:$U$14,Parameter!O$3,TRUE)</f>
        <v>0</v>
      </c>
      <c r="Z20" s="142">
        <f>VLOOKUP($W20,$M$18:$U$55,P$12,TRUE)*VLOOKUP($W20,Parameter!$M$5:$U$14,Parameter!P$3,TRUE)</f>
        <v>0</v>
      </c>
      <c r="AA20" s="142">
        <f>VLOOKUP($W20,$M$18:$U$55,Q$12,TRUE)*VLOOKUP($W20,Parameter!$M$5:$U$14,Parameter!Q$3,TRUE)</f>
        <v>0</v>
      </c>
      <c r="AB20" s="142">
        <f>VLOOKUP($W20,$M$18:$U$55,R$12,TRUE)*VLOOKUP($W20,Parameter!$M$5:$U$14,Parameter!R$3,TRUE)</f>
        <v>0</v>
      </c>
      <c r="AC20" s="142">
        <f>VLOOKUP($W20,$M$18:$U$55,S$12,TRUE)*VLOOKUP($W20,Parameter!$M$5:$U$14,Parameter!S$3,TRUE)</f>
        <v>0</v>
      </c>
      <c r="AD20" s="142">
        <f>VLOOKUP($W20,$M$18:$U$55,T$12,TRUE)*VLOOKUP($W20,Parameter!$M$5:$U$14,Parameter!T$3,TRUE)</f>
        <v>0</v>
      </c>
      <c r="AE20" s="142">
        <f>VLOOKUP($W20,$M$18:$U$55,U$12,TRUE)*VLOOKUP($W20,Parameter!$M$5:$U$14,Parameter!U$3,TRUE)</f>
        <v>0</v>
      </c>
      <c r="AF20" s="39"/>
    </row>
    <row r="21" spans="2:32" ht="15">
      <c r="B21" s="38"/>
      <c r="C21" s="57">
        <f>EDATE(C20,1)</f>
        <v>41852</v>
      </c>
      <c r="D21" s="103"/>
      <c r="E21" s="103"/>
      <c r="F21" s="103"/>
      <c r="G21" s="103"/>
      <c r="H21" s="103"/>
      <c r="I21" s="103"/>
      <c r="J21" s="103"/>
      <c r="K21" s="103"/>
      <c r="L21" s="134"/>
      <c r="M21" s="57">
        <f t="shared" si="1"/>
        <v>41852</v>
      </c>
      <c r="N21" s="136">
        <f aca="true" t="shared" si="4" ref="N21:N55">VLOOKUP($M21,$C$18:$K$55,D$12,FALSE)+N20</f>
        <v>0</v>
      </c>
      <c r="O21" s="136">
        <f aca="true" t="shared" si="5" ref="O21:O55">VLOOKUP($M21,$C$18:$K$55,E$12,FALSE)+O20</f>
        <v>0</v>
      </c>
      <c r="P21" s="136">
        <f aca="true" t="shared" si="6" ref="P21:P55">VLOOKUP($M21,$C$18:$K$55,F$12,FALSE)+P20</f>
        <v>0</v>
      </c>
      <c r="Q21" s="136">
        <f aca="true" t="shared" si="7" ref="Q21:Q55">VLOOKUP($M21,$C$18:$K$55,G$12,FALSE)+Q20</f>
        <v>0</v>
      </c>
      <c r="R21" s="136">
        <f aca="true" t="shared" si="8" ref="R21:R55">VLOOKUP($M21,$C$18:$K$55,H$12,FALSE)+R20</f>
        <v>0</v>
      </c>
      <c r="S21" s="136">
        <f aca="true" t="shared" si="9" ref="S21:S55">VLOOKUP($M21,$C$18:$K$55,I$12,FALSE)+S20</f>
        <v>0</v>
      </c>
      <c r="T21" s="136">
        <f aca="true" t="shared" si="10" ref="T21:T55">VLOOKUP($M21,$C$18:$K$55,J$12,FALSE)+T20</f>
        <v>0</v>
      </c>
      <c r="U21" s="136">
        <f aca="true" t="shared" si="11" ref="U21:U55">VLOOKUP($M21,$C$18:$K$55,K$12,FALSE)+U20</f>
        <v>0</v>
      </c>
      <c r="V21" s="56"/>
      <c r="W21" s="57">
        <f t="shared" si="2"/>
        <v>41852</v>
      </c>
      <c r="X21" s="142">
        <f>VLOOKUP($W21,$M$18:$U$55,N$12,TRUE)*VLOOKUP($W21,Parameter!$M$5:$U$14,Parameter!N$3,TRUE)</f>
        <v>0</v>
      </c>
      <c r="Y21" s="142">
        <f>VLOOKUP($W21,$M$18:$U$55,O$12,TRUE)*VLOOKUP($W21,Parameter!$M$5:$U$14,Parameter!O$3,TRUE)</f>
        <v>0</v>
      </c>
      <c r="Z21" s="142">
        <f>VLOOKUP($W21,$M$18:$U$55,P$12,TRUE)*VLOOKUP($W21,Parameter!$M$5:$U$14,Parameter!P$3,TRUE)</f>
        <v>0</v>
      </c>
      <c r="AA21" s="142">
        <f>VLOOKUP($W21,$M$18:$U$55,Q$12,TRUE)*VLOOKUP($W21,Parameter!$M$5:$U$14,Parameter!Q$3,TRUE)</f>
        <v>0</v>
      </c>
      <c r="AB21" s="142">
        <f>VLOOKUP($W21,$M$18:$U$55,R$12,TRUE)*VLOOKUP($W21,Parameter!$M$5:$U$14,Parameter!R$3,TRUE)</f>
        <v>0</v>
      </c>
      <c r="AC21" s="142">
        <f>VLOOKUP($W21,$M$18:$U$55,S$12,TRUE)*VLOOKUP($W21,Parameter!$M$5:$U$14,Parameter!S$3,TRUE)</f>
        <v>0</v>
      </c>
      <c r="AD21" s="142">
        <f>VLOOKUP($W21,$M$18:$U$55,T$12,TRUE)*VLOOKUP($W21,Parameter!$M$5:$U$14,Parameter!T$3,TRUE)</f>
        <v>0</v>
      </c>
      <c r="AE21" s="142">
        <f>VLOOKUP($W21,$M$18:$U$55,U$12,TRUE)*VLOOKUP($W21,Parameter!$M$5:$U$14,Parameter!U$3,TRUE)</f>
        <v>0</v>
      </c>
      <c r="AF21" s="39"/>
    </row>
    <row r="22" spans="2:32" ht="15">
      <c r="B22" s="38"/>
      <c r="C22" s="57">
        <f aca="true" t="shared" si="12" ref="C22:C55">EDATE(C21,1)</f>
        <v>41883</v>
      </c>
      <c r="D22" s="103"/>
      <c r="E22" s="103"/>
      <c r="F22" s="103"/>
      <c r="G22" s="103"/>
      <c r="H22" s="103"/>
      <c r="I22" s="103"/>
      <c r="J22" s="103"/>
      <c r="K22" s="103"/>
      <c r="L22" s="134"/>
      <c r="M22" s="57">
        <f t="shared" si="1"/>
        <v>41883</v>
      </c>
      <c r="N22" s="136">
        <f t="shared" si="4"/>
        <v>0</v>
      </c>
      <c r="O22" s="136">
        <f t="shared" si="5"/>
        <v>0</v>
      </c>
      <c r="P22" s="136">
        <f t="shared" si="6"/>
        <v>0</v>
      </c>
      <c r="Q22" s="136">
        <f t="shared" si="7"/>
        <v>0</v>
      </c>
      <c r="R22" s="136">
        <f t="shared" si="8"/>
        <v>0</v>
      </c>
      <c r="S22" s="136">
        <f t="shared" si="9"/>
        <v>0</v>
      </c>
      <c r="T22" s="136">
        <f t="shared" si="10"/>
        <v>0</v>
      </c>
      <c r="U22" s="136">
        <f t="shared" si="11"/>
        <v>0</v>
      </c>
      <c r="V22" s="56"/>
      <c r="W22" s="57">
        <f t="shared" si="2"/>
        <v>41883</v>
      </c>
      <c r="X22" s="142">
        <f>VLOOKUP($W22,$M$18:$U$55,N$12,TRUE)*VLOOKUP($W22,Parameter!$M$5:$U$14,Parameter!N$3,TRUE)</f>
        <v>0</v>
      </c>
      <c r="Y22" s="142">
        <f>VLOOKUP($W22,$M$18:$U$55,O$12,TRUE)*VLOOKUP($W22,Parameter!$M$5:$U$14,Parameter!O$3,TRUE)</f>
        <v>0</v>
      </c>
      <c r="Z22" s="142">
        <f>VLOOKUP($W22,$M$18:$U$55,P$12,TRUE)*VLOOKUP($W22,Parameter!$M$5:$U$14,Parameter!P$3,TRUE)</f>
        <v>0</v>
      </c>
      <c r="AA22" s="142">
        <f>VLOOKUP($W22,$M$18:$U$55,Q$12,TRUE)*VLOOKUP($W22,Parameter!$M$5:$U$14,Parameter!Q$3,TRUE)</f>
        <v>0</v>
      </c>
      <c r="AB22" s="142">
        <f>VLOOKUP($W22,$M$18:$U$55,R$12,TRUE)*VLOOKUP($W22,Parameter!$M$5:$U$14,Parameter!R$3,TRUE)</f>
        <v>0</v>
      </c>
      <c r="AC22" s="142">
        <f>VLOOKUP($W22,$M$18:$U$55,S$12,TRUE)*VLOOKUP($W22,Parameter!$M$5:$U$14,Parameter!S$3,TRUE)</f>
        <v>0</v>
      </c>
      <c r="AD22" s="142">
        <f>VLOOKUP($W22,$M$18:$U$55,T$12,TRUE)*VLOOKUP($W22,Parameter!$M$5:$U$14,Parameter!T$3,TRUE)</f>
        <v>0</v>
      </c>
      <c r="AE22" s="142">
        <f>VLOOKUP($W22,$M$18:$U$55,U$12,TRUE)*VLOOKUP($W22,Parameter!$M$5:$U$14,Parameter!U$3,TRUE)</f>
        <v>0</v>
      </c>
      <c r="AF22" s="39"/>
    </row>
    <row r="23" spans="2:32" ht="15">
      <c r="B23" s="38"/>
      <c r="C23" s="57">
        <f t="shared" si="12"/>
        <v>41913</v>
      </c>
      <c r="D23" s="103"/>
      <c r="E23" s="103"/>
      <c r="F23" s="103"/>
      <c r="G23" s="103"/>
      <c r="H23" s="103"/>
      <c r="I23" s="103"/>
      <c r="J23" s="103"/>
      <c r="K23" s="103"/>
      <c r="L23" s="134"/>
      <c r="M23" s="57">
        <f t="shared" si="1"/>
        <v>41913</v>
      </c>
      <c r="N23" s="136">
        <f t="shared" si="4"/>
        <v>0</v>
      </c>
      <c r="O23" s="136">
        <f t="shared" si="5"/>
        <v>0</v>
      </c>
      <c r="P23" s="136">
        <f t="shared" si="6"/>
        <v>0</v>
      </c>
      <c r="Q23" s="136">
        <f t="shared" si="7"/>
        <v>0</v>
      </c>
      <c r="R23" s="136">
        <f t="shared" si="8"/>
        <v>0</v>
      </c>
      <c r="S23" s="136">
        <f t="shared" si="9"/>
        <v>0</v>
      </c>
      <c r="T23" s="136">
        <f t="shared" si="10"/>
        <v>0</v>
      </c>
      <c r="U23" s="136">
        <f t="shared" si="11"/>
        <v>0</v>
      </c>
      <c r="V23" s="56"/>
      <c r="W23" s="57">
        <f t="shared" si="2"/>
        <v>41913</v>
      </c>
      <c r="X23" s="142">
        <f>VLOOKUP($W23,$M$18:$U$55,N$12,TRUE)*VLOOKUP($W23,Parameter!$M$5:$U$14,Parameter!N$3,TRUE)</f>
        <v>0</v>
      </c>
      <c r="Y23" s="142">
        <f>VLOOKUP($W23,$M$18:$U$55,O$12,TRUE)*VLOOKUP($W23,Parameter!$M$5:$U$14,Parameter!O$3,TRUE)</f>
        <v>0</v>
      </c>
      <c r="Z23" s="142">
        <f>VLOOKUP($W23,$M$18:$U$55,P$12,TRUE)*VLOOKUP($W23,Parameter!$M$5:$U$14,Parameter!P$3,TRUE)</f>
        <v>0</v>
      </c>
      <c r="AA23" s="142">
        <f>VLOOKUP($W23,$M$18:$U$55,Q$12,TRUE)*VLOOKUP($W23,Parameter!$M$5:$U$14,Parameter!Q$3,TRUE)</f>
        <v>0</v>
      </c>
      <c r="AB23" s="142">
        <f>VLOOKUP($W23,$M$18:$U$55,R$12,TRUE)*VLOOKUP($W23,Parameter!$M$5:$U$14,Parameter!R$3,TRUE)</f>
        <v>0</v>
      </c>
      <c r="AC23" s="142">
        <f>VLOOKUP($W23,$M$18:$U$55,S$12,TRUE)*VLOOKUP($W23,Parameter!$M$5:$U$14,Parameter!S$3,TRUE)</f>
        <v>0</v>
      </c>
      <c r="AD23" s="142">
        <f>VLOOKUP($W23,$M$18:$U$55,T$12,TRUE)*VLOOKUP($W23,Parameter!$M$5:$U$14,Parameter!T$3,TRUE)</f>
        <v>0</v>
      </c>
      <c r="AE23" s="142">
        <f>VLOOKUP($W23,$M$18:$U$55,U$12,TRUE)*VLOOKUP($W23,Parameter!$M$5:$U$14,Parameter!U$3,TRUE)</f>
        <v>0</v>
      </c>
      <c r="AF23" s="39"/>
    </row>
    <row r="24" spans="2:32" ht="15">
      <c r="B24" s="38"/>
      <c r="C24" s="57">
        <f t="shared" si="12"/>
        <v>41944</v>
      </c>
      <c r="D24" s="103"/>
      <c r="E24" s="103"/>
      <c r="F24" s="103"/>
      <c r="G24" s="103"/>
      <c r="H24" s="103"/>
      <c r="I24" s="103"/>
      <c r="J24" s="103"/>
      <c r="K24" s="103"/>
      <c r="L24" s="134"/>
      <c r="M24" s="57">
        <f t="shared" si="1"/>
        <v>41944</v>
      </c>
      <c r="N24" s="136">
        <f t="shared" si="4"/>
        <v>0</v>
      </c>
      <c r="O24" s="136">
        <f t="shared" si="5"/>
        <v>0</v>
      </c>
      <c r="P24" s="136">
        <f t="shared" si="6"/>
        <v>0</v>
      </c>
      <c r="Q24" s="136">
        <f t="shared" si="7"/>
        <v>0</v>
      </c>
      <c r="R24" s="136">
        <f t="shared" si="8"/>
        <v>0</v>
      </c>
      <c r="S24" s="136">
        <f t="shared" si="9"/>
        <v>0</v>
      </c>
      <c r="T24" s="136">
        <f t="shared" si="10"/>
        <v>0</v>
      </c>
      <c r="U24" s="136">
        <f t="shared" si="11"/>
        <v>0</v>
      </c>
      <c r="V24" s="56"/>
      <c r="W24" s="57">
        <f t="shared" si="2"/>
        <v>41944</v>
      </c>
      <c r="X24" s="142">
        <f>VLOOKUP($W24,$M$18:$U$55,N$12,TRUE)*VLOOKUP($W24,Parameter!$M$5:$U$14,Parameter!N$3,TRUE)</f>
        <v>0</v>
      </c>
      <c r="Y24" s="142">
        <f>VLOOKUP($W24,$M$18:$U$55,O$12,TRUE)*VLOOKUP($W24,Parameter!$M$5:$U$14,Parameter!O$3,TRUE)</f>
        <v>0</v>
      </c>
      <c r="Z24" s="142">
        <f>VLOOKUP($W24,$M$18:$U$55,P$12,TRUE)*VLOOKUP($W24,Parameter!$M$5:$U$14,Parameter!P$3,TRUE)</f>
        <v>0</v>
      </c>
      <c r="AA24" s="142">
        <f>VLOOKUP($W24,$M$18:$U$55,Q$12,TRUE)*VLOOKUP($W24,Parameter!$M$5:$U$14,Parameter!Q$3,TRUE)</f>
        <v>0</v>
      </c>
      <c r="AB24" s="142">
        <f>VLOOKUP($W24,$M$18:$U$55,R$12,TRUE)*VLOOKUP($W24,Parameter!$M$5:$U$14,Parameter!R$3,TRUE)</f>
        <v>0</v>
      </c>
      <c r="AC24" s="142">
        <f>VLOOKUP($W24,$M$18:$U$55,S$12,TRUE)*VLOOKUP($W24,Parameter!$M$5:$U$14,Parameter!S$3,TRUE)</f>
        <v>0</v>
      </c>
      <c r="AD24" s="142">
        <f>VLOOKUP($W24,$M$18:$U$55,T$12,TRUE)*VLOOKUP($W24,Parameter!$M$5:$U$14,Parameter!T$3,TRUE)</f>
        <v>0</v>
      </c>
      <c r="AE24" s="142">
        <f>VLOOKUP($W24,$M$18:$U$55,U$12,TRUE)*VLOOKUP($W24,Parameter!$M$5:$U$14,Parameter!U$3,TRUE)</f>
        <v>0</v>
      </c>
      <c r="AF24" s="39"/>
    </row>
    <row r="25" spans="2:32" ht="15">
      <c r="B25" s="38"/>
      <c r="C25" s="57">
        <f t="shared" si="12"/>
        <v>41974</v>
      </c>
      <c r="D25" s="103"/>
      <c r="E25" s="103"/>
      <c r="F25" s="103"/>
      <c r="G25" s="103"/>
      <c r="H25" s="103"/>
      <c r="I25" s="103"/>
      <c r="J25" s="103"/>
      <c r="K25" s="103"/>
      <c r="L25" s="134"/>
      <c r="M25" s="57">
        <f t="shared" si="1"/>
        <v>41974</v>
      </c>
      <c r="N25" s="136">
        <f t="shared" si="4"/>
        <v>0</v>
      </c>
      <c r="O25" s="136">
        <f t="shared" si="5"/>
        <v>0</v>
      </c>
      <c r="P25" s="136">
        <f t="shared" si="6"/>
        <v>0</v>
      </c>
      <c r="Q25" s="136">
        <f t="shared" si="7"/>
        <v>0</v>
      </c>
      <c r="R25" s="136">
        <f t="shared" si="8"/>
        <v>0</v>
      </c>
      <c r="S25" s="136">
        <f t="shared" si="9"/>
        <v>0</v>
      </c>
      <c r="T25" s="136">
        <f t="shared" si="10"/>
        <v>0</v>
      </c>
      <c r="U25" s="136">
        <f t="shared" si="11"/>
        <v>0</v>
      </c>
      <c r="V25" s="56"/>
      <c r="W25" s="57">
        <f t="shared" si="2"/>
        <v>41974</v>
      </c>
      <c r="X25" s="142">
        <f>VLOOKUP($W25,$M$18:$U$55,N$12,TRUE)*VLOOKUP($W25,Parameter!$M$5:$U$14,Parameter!N$3,TRUE)</f>
        <v>0</v>
      </c>
      <c r="Y25" s="142">
        <f>VLOOKUP($W25,$M$18:$U$55,O$12,TRUE)*VLOOKUP($W25,Parameter!$M$5:$U$14,Parameter!O$3,TRUE)</f>
        <v>0</v>
      </c>
      <c r="Z25" s="142">
        <f>VLOOKUP($W25,$M$18:$U$55,P$12,TRUE)*VLOOKUP($W25,Parameter!$M$5:$U$14,Parameter!P$3,TRUE)</f>
        <v>0</v>
      </c>
      <c r="AA25" s="142">
        <f>VLOOKUP($W25,$M$18:$U$55,Q$12,TRUE)*VLOOKUP($W25,Parameter!$M$5:$U$14,Parameter!Q$3,TRUE)</f>
        <v>0</v>
      </c>
      <c r="AB25" s="142">
        <f>VLOOKUP($W25,$M$18:$U$55,R$12,TRUE)*VLOOKUP($W25,Parameter!$M$5:$U$14,Parameter!R$3,TRUE)</f>
        <v>0</v>
      </c>
      <c r="AC25" s="142">
        <f>VLOOKUP($W25,$M$18:$U$55,S$12,TRUE)*VLOOKUP($W25,Parameter!$M$5:$U$14,Parameter!S$3,TRUE)</f>
        <v>0</v>
      </c>
      <c r="AD25" s="142">
        <f>VLOOKUP($W25,$M$18:$U$55,T$12,TRUE)*VLOOKUP($W25,Parameter!$M$5:$U$14,Parameter!T$3,TRUE)</f>
        <v>0</v>
      </c>
      <c r="AE25" s="142">
        <f>VLOOKUP($W25,$M$18:$U$55,U$12,TRUE)*VLOOKUP($W25,Parameter!$M$5:$U$14,Parameter!U$3,TRUE)</f>
        <v>0</v>
      </c>
      <c r="AF25" s="39"/>
    </row>
    <row r="26" spans="2:32" ht="15">
      <c r="B26" s="38"/>
      <c r="C26" s="57">
        <f t="shared" si="12"/>
        <v>42005</v>
      </c>
      <c r="D26" s="103"/>
      <c r="E26" s="103"/>
      <c r="F26" s="103"/>
      <c r="G26" s="103"/>
      <c r="H26" s="103"/>
      <c r="I26" s="103"/>
      <c r="J26" s="103"/>
      <c r="K26" s="103"/>
      <c r="L26" s="56"/>
      <c r="M26" s="57">
        <f t="shared" si="1"/>
        <v>42005</v>
      </c>
      <c r="N26" s="136">
        <f t="shared" si="4"/>
        <v>0</v>
      </c>
      <c r="O26" s="136">
        <f t="shared" si="5"/>
        <v>0</v>
      </c>
      <c r="P26" s="136">
        <f t="shared" si="6"/>
        <v>0</v>
      </c>
      <c r="Q26" s="136">
        <f t="shared" si="7"/>
        <v>0</v>
      </c>
      <c r="R26" s="136">
        <f t="shared" si="8"/>
        <v>0</v>
      </c>
      <c r="S26" s="136">
        <f t="shared" si="9"/>
        <v>0</v>
      </c>
      <c r="T26" s="136">
        <f t="shared" si="10"/>
        <v>0</v>
      </c>
      <c r="U26" s="136">
        <f t="shared" si="11"/>
        <v>0</v>
      </c>
      <c r="V26" s="56"/>
      <c r="W26" s="57">
        <f t="shared" si="2"/>
        <v>42005</v>
      </c>
      <c r="X26" s="142">
        <f>VLOOKUP($W26,$M$18:$U$55,N$12,TRUE)*VLOOKUP($W26,Parameter!$M$5:$U$14,Parameter!N$3,TRUE)</f>
        <v>0</v>
      </c>
      <c r="Y26" s="142">
        <f>VLOOKUP($W26,$M$18:$U$55,O$12,TRUE)*VLOOKUP($W26,Parameter!$M$5:$U$14,Parameter!O$3,TRUE)</f>
        <v>0</v>
      </c>
      <c r="Z26" s="142">
        <f>VLOOKUP($W26,$M$18:$U$55,P$12,TRUE)*VLOOKUP($W26,Parameter!$M$5:$U$14,Parameter!P$3,TRUE)</f>
        <v>0</v>
      </c>
      <c r="AA26" s="142">
        <f>VLOOKUP($W26,$M$18:$U$55,Q$12,TRUE)*VLOOKUP($W26,Parameter!$M$5:$U$14,Parameter!Q$3,TRUE)</f>
        <v>0</v>
      </c>
      <c r="AB26" s="142">
        <f>VLOOKUP($W26,$M$18:$U$55,R$12,TRUE)*VLOOKUP($W26,Parameter!$M$5:$U$14,Parameter!R$3,TRUE)</f>
        <v>0</v>
      </c>
      <c r="AC26" s="142">
        <f>VLOOKUP($W26,$M$18:$U$55,S$12,TRUE)*VLOOKUP($W26,Parameter!$M$5:$U$14,Parameter!S$3,TRUE)</f>
        <v>0</v>
      </c>
      <c r="AD26" s="142">
        <f>VLOOKUP($W26,$M$18:$U$55,T$12,TRUE)*VLOOKUP($W26,Parameter!$M$5:$U$14,Parameter!T$3,TRUE)</f>
        <v>0</v>
      </c>
      <c r="AE26" s="142">
        <f>VLOOKUP($W26,$M$18:$U$55,U$12,TRUE)*VLOOKUP($W26,Parameter!$M$5:$U$14,Parameter!U$3,TRUE)</f>
        <v>0</v>
      </c>
      <c r="AF26" s="39"/>
    </row>
    <row r="27" spans="2:32" ht="15">
      <c r="B27" s="38"/>
      <c r="C27" s="57">
        <f t="shared" si="12"/>
        <v>42036</v>
      </c>
      <c r="D27" s="103"/>
      <c r="E27" s="103"/>
      <c r="F27" s="103"/>
      <c r="G27" s="103"/>
      <c r="H27" s="103"/>
      <c r="I27" s="103"/>
      <c r="J27" s="103"/>
      <c r="K27" s="103"/>
      <c r="L27" s="56"/>
      <c r="M27" s="57">
        <f t="shared" si="1"/>
        <v>42036</v>
      </c>
      <c r="N27" s="136">
        <f t="shared" si="4"/>
        <v>0</v>
      </c>
      <c r="O27" s="136">
        <f t="shared" si="5"/>
        <v>0</v>
      </c>
      <c r="P27" s="136">
        <f t="shared" si="6"/>
        <v>0</v>
      </c>
      <c r="Q27" s="136">
        <f t="shared" si="7"/>
        <v>0</v>
      </c>
      <c r="R27" s="136">
        <f t="shared" si="8"/>
        <v>0</v>
      </c>
      <c r="S27" s="136">
        <f t="shared" si="9"/>
        <v>0</v>
      </c>
      <c r="T27" s="136">
        <f t="shared" si="10"/>
        <v>0</v>
      </c>
      <c r="U27" s="136">
        <f t="shared" si="11"/>
        <v>0</v>
      </c>
      <c r="V27" s="56"/>
      <c r="W27" s="57">
        <f t="shared" si="2"/>
        <v>42036</v>
      </c>
      <c r="X27" s="142">
        <f>VLOOKUP($W27,$M$18:$U$55,N$12,TRUE)*VLOOKUP($W27,Parameter!$M$5:$U$14,Parameter!N$3,TRUE)</f>
        <v>0</v>
      </c>
      <c r="Y27" s="142">
        <f>VLOOKUP($W27,$M$18:$U$55,O$12,TRUE)*VLOOKUP($W27,Parameter!$M$5:$U$14,Parameter!O$3,TRUE)</f>
        <v>0</v>
      </c>
      <c r="Z27" s="142">
        <f>VLOOKUP($W27,$M$18:$U$55,P$12,TRUE)*VLOOKUP($W27,Parameter!$M$5:$U$14,Parameter!P$3,TRUE)</f>
        <v>0</v>
      </c>
      <c r="AA27" s="142">
        <f>VLOOKUP($W27,$M$18:$U$55,Q$12,TRUE)*VLOOKUP($W27,Parameter!$M$5:$U$14,Parameter!Q$3,TRUE)</f>
        <v>0</v>
      </c>
      <c r="AB27" s="142">
        <f>VLOOKUP($W27,$M$18:$U$55,R$12,TRUE)*VLOOKUP($W27,Parameter!$M$5:$U$14,Parameter!R$3,TRUE)</f>
        <v>0</v>
      </c>
      <c r="AC27" s="142">
        <f>VLOOKUP($W27,$M$18:$U$55,S$12,TRUE)*VLOOKUP($W27,Parameter!$M$5:$U$14,Parameter!S$3,TRUE)</f>
        <v>0</v>
      </c>
      <c r="AD27" s="142">
        <f>VLOOKUP($W27,$M$18:$U$55,T$12,TRUE)*VLOOKUP($W27,Parameter!$M$5:$U$14,Parameter!T$3,TRUE)</f>
        <v>0</v>
      </c>
      <c r="AE27" s="142">
        <f>VLOOKUP($W27,$M$18:$U$55,U$12,TRUE)*VLOOKUP($W27,Parameter!$M$5:$U$14,Parameter!U$3,TRUE)</f>
        <v>0</v>
      </c>
      <c r="AF27" s="39"/>
    </row>
    <row r="28" spans="2:32" ht="15">
      <c r="B28" s="38"/>
      <c r="C28" s="57">
        <f t="shared" si="12"/>
        <v>42064</v>
      </c>
      <c r="D28" s="103"/>
      <c r="E28" s="103"/>
      <c r="F28" s="103"/>
      <c r="G28" s="103"/>
      <c r="H28" s="103"/>
      <c r="I28" s="103"/>
      <c r="J28" s="103"/>
      <c r="K28" s="103"/>
      <c r="L28" s="27"/>
      <c r="M28" s="57">
        <f t="shared" si="1"/>
        <v>42064</v>
      </c>
      <c r="N28" s="136">
        <f t="shared" si="4"/>
        <v>0</v>
      </c>
      <c r="O28" s="136">
        <f t="shared" si="5"/>
        <v>0</v>
      </c>
      <c r="P28" s="136">
        <f t="shared" si="6"/>
        <v>0</v>
      </c>
      <c r="Q28" s="136">
        <f t="shared" si="7"/>
        <v>0</v>
      </c>
      <c r="R28" s="136">
        <f t="shared" si="8"/>
        <v>0</v>
      </c>
      <c r="S28" s="136">
        <f t="shared" si="9"/>
        <v>0</v>
      </c>
      <c r="T28" s="136">
        <f t="shared" si="10"/>
        <v>0</v>
      </c>
      <c r="U28" s="136">
        <f t="shared" si="11"/>
        <v>0</v>
      </c>
      <c r="V28" s="27"/>
      <c r="W28" s="57">
        <f t="shared" si="2"/>
        <v>42064</v>
      </c>
      <c r="X28" s="142">
        <f>VLOOKUP($W28,$M$18:$U$55,N$12,TRUE)*VLOOKUP($W28,Parameter!$M$5:$U$14,Parameter!N$3,TRUE)</f>
        <v>0</v>
      </c>
      <c r="Y28" s="142">
        <f>VLOOKUP($W28,$M$18:$U$55,O$12,TRUE)*VLOOKUP($W28,Parameter!$M$5:$U$14,Parameter!O$3,TRUE)</f>
        <v>0</v>
      </c>
      <c r="Z28" s="142">
        <f>VLOOKUP($W28,$M$18:$U$55,P$12,TRUE)*VLOOKUP($W28,Parameter!$M$5:$U$14,Parameter!P$3,TRUE)</f>
        <v>0</v>
      </c>
      <c r="AA28" s="142">
        <f>VLOOKUP($W28,$M$18:$U$55,Q$12,TRUE)*VLOOKUP($W28,Parameter!$M$5:$U$14,Parameter!Q$3,TRUE)</f>
        <v>0</v>
      </c>
      <c r="AB28" s="142">
        <f>VLOOKUP($W28,$M$18:$U$55,R$12,TRUE)*VLOOKUP($W28,Parameter!$M$5:$U$14,Parameter!R$3,TRUE)</f>
        <v>0</v>
      </c>
      <c r="AC28" s="142">
        <f>VLOOKUP($W28,$M$18:$U$55,S$12,TRUE)*VLOOKUP($W28,Parameter!$M$5:$U$14,Parameter!S$3,TRUE)</f>
        <v>0</v>
      </c>
      <c r="AD28" s="142">
        <f>VLOOKUP($W28,$M$18:$U$55,T$12,TRUE)*VLOOKUP($W28,Parameter!$M$5:$U$14,Parameter!T$3,TRUE)</f>
        <v>0</v>
      </c>
      <c r="AE28" s="142">
        <f>VLOOKUP($W28,$M$18:$U$55,U$12,TRUE)*VLOOKUP($W28,Parameter!$M$5:$U$14,Parameter!U$3,TRUE)</f>
        <v>0</v>
      </c>
      <c r="AF28" s="39"/>
    </row>
    <row r="29" spans="2:32" ht="15">
      <c r="B29" s="38"/>
      <c r="C29" s="57">
        <f t="shared" si="12"/>
        <v>42095</v>
      </c>
      <c r="D29" s="103"/>
      <c r="E29" s="103"/>
      <c r="F29" s="103"/>
      <c r="G29" s="103"/>
      <c r="H29" s="103"/>
      <c r="I29" s="103"/>
      <c r="J29" s="103"/>
      <c r="K29" s="103"/>
      <c r="L29" s="27"/>
      <c r="M29" s="57">
        <f t="shared" si="1"/>
        <v>42095</v>
      </c>
      <c r="N29" s="136">
        <f t="shared" si="4"/>
        <v>0</v>
      </c>
      <c r="O29" s="136">
        <f t="shared" si="5"/>
        <v>0</v>
      </c>
      <c r="P29" s="136">
        <f t="shared" si="6"/>
        <v>0</v>
      </c>
      <c r="Q29" s="136">
        <f t="shared" si="7"/>
        <v>0</v>
      </c>
      <c r="R29" s="136">
        <f t="shared" si="8"/>
        <v>0</v>
      </c>
      <c r="S29" s="136">
        <f t="shared" si="9"/>
        <v>0</v>
      </c>
      <c r="T29" s="136">
        <f t="shared" si="10"/>
        <v>0</v>
      </c>
      <c r="U29" s="136">
        <f t="shared" si="11"/>
        <v>0</v>
      </c>
      <c r="V29" s="27"/>
      <c r="W29" s="57">
        <f t="shared" si="2"/>
        <v>42095</v>
      </c>
      <c r="X29" s="142">
        <f>VLOOKUP($W29,$M$18:$U$55,N$12,TRUE)*VLOOKUP($W29,Parameter!$M$5:$U$14,Parameter!N$3,TRUE)</f>
        <v>0</v>
      </c>
      <c r="Y29" s="142">
        <f>VLOOKUP($W29,$M$18:$U$55,O$12,TRUE)*VLOOKUP($W29,Parameter!$M$5:$U$14,Parameter!O$3,TRUE)</f>
        <v>0</v>
      </c>
      <c r="Z29" s="142">
        <f>VLOOKUP($W29,$M$18:$U$55,P$12,TRUE)*VLOOKUP($W29,Parameter!$M$5:$U$14,Parameter!P$3,TRUE)</f>
        <v>0</v>
      </c>
      <c r="AA29" s="142">
        <f>VLOOKUP($W29,$M$18:$U$55,Q$12,TRUE)*VLOOKUP($W29,Parameter!$M$5:$U$14,Parameter!Q$3,TRUE)</f>
        <v>0</v>
      </c>
      <c r="AB29" s="142">
        <f>VLOOKUP($W29,$M$18:$U$55,R$12,TRUE)*VLOOKUP($W29,Parameter!$M$5:$U$14,Parameter!R$3,TRUE)</f>
        <v>0</v>
      </c>
      <c r="AC29" s="142">
        <f>VLOOKUP($W29,$M$18:$U$55,S$12,TRUE)*VLOOKUP($W29,Parameter!$M$5:$U$14,Parameter!S$3,TRUE)</f>
        <v>0</v>
      </c>
      <c r="AD29" s="142">
        <f>VLOOKUP($W29,$M$18:$U$55,T$12,TRUE)*VLOOKUP($W29,Parameter!$M$5:$U$14,Parameter!T$3,TRUE)</f>
        <v>0</v>
      </c>
      <c r="AE29" s="142">
        <f>VLOOKUP($W29,$M$18:$U$55,U$12,TRUE)*VLOOKUP($W29,Parameter!$M$5:$U$14,Parameter!U$3,TRUE)</f>
        <v>0</v>
      </c>
      <c r="AF29" s="39"/>
    </row>
    <row r="30" spans="2:32" ht="15">
      <c r="B30" s="38"/>
      <c r="C30" s="57">
        <f t="shared" si="12"/>
        <v>42125</v>
      </c>
      <c r="D30" s="103"/>
      <c r="E30" s="103"/>
      <c r="F30" s="103"/>
      <c r="G30" s="103"/>
      <c r="H30" s="103"/>
      <c r="I30" s="103"/>
      <c r="J30" s="103"/>
      <c r="K30" s="103"/>
      <c r="L30" s="27"/>
      <c r="M30" s="57">
        <f t="shared" si="1"/>
        <v>42125</v>
      </c>
      <c r="N30" s="136">
        <f t="shared" si="4"/>
        <v>0</v>
      </c>
      <c r="O30" s="136">
        <f t="shared" si="5"/>
        <v>0</v>
      </c>
      <c r="P30" s="136">
        <f t="shared" si="6"/>
        <v>0</v>
      </c>
      <c r="Q30" s="136">
        <f t="shared" si="7"/>
        <v>0</v>
      </c>
      <c r="R30" s="136">
        <f t="shared" si="8"/>
        <v>0</v>
      </c>
      <c r="S30" s="136">
        <f t="shared" si="9"/>
        <v>0</v>
      </c>
      <c r="T30" s="136">
        <f t="shared" si="10"/>
        <v>0</v>
      </c>
      <c r="U30" s="136">
        <f t="shared" si="11"/>
        <v>0</v>
      </c>
      <c r="V30" s="27"/>
      <c r="W30" s="57">
        <f t="shared" si="2"/>
        <v>42125</v>
      </c>
      <c r="X30" s="142">
        <f>VLOOKUP($W30,$M$18:$U$55,N$12,TRUE)*VLOOKUP($W30,Parameter!$M$5:$U$14,Parameter!N$3,TRUE)</f>
        <v>0</v>
      </c>
      <c r="Y30" s="142">
        <f>VLOOKUP($W30,$M$18:$U$55,O$12,TRUE)*VLOOKUP($W30,Parameter!$M$5:$U$14,Parameter!O$3,TRUE)</f>
        <v>0</v>
      </c>
      <c r="Z30" s="142">
        <f>VLOOKUP($W30,$M$18:$U$55,P$12,TRUE)*VLOOKUP($W30,Parameter!$M$5:$U$14,Parameter!P$3,TRUE)</f>
        <v>0</v>
      </c>
      <c r="AA30" s="142">
        <f>VLOOKUP($W30,$M$18:$U$55,Q$12,TRUE)*VLOOKUP($W30,Parameter!$M$5:$U$14,Parameter!Q$3,TRUE)</f>
        <v>0</v>
      </c>
      <c r="AB30" s="142">
        <f>VLOOKUP($W30,$M$18:$U$55,R$12,TRUE)*VLOOKUP($W30,Parameter!$M$5:$U$14,Parameter!R$3,TRUE)</f>
        <v>0</v>
      </c>
      <c r="AC30" s="142">
        <f>VLOOKUP($W30,$M$18:$U$55,S$12,TRUE)*VLOOKUP($W30,Parameter!$M$5:$U$14,Parameter!S$3,TRUE)</f>
        <v>0</v>
      </c>
      <c r="AD30" s="142">
        <f>VLOOKUP($W30,$M$18:$U$55,T$12,TRUE)*VLOOKUP($W30,Parameter!$M$5:$U$14,Parameter!T$3,TRUE)</f>
        <v>0</v>
      </c>
      <c r="AE30" s="142">
        <f>VLOOKUP($W30,$M$18:$U$55,U$12,TRUE)*VLOOKUP($W30,Parameter!$M$5:$U$14,Parameter!U$3,TRUE)</f>
        <v>0</v>
      </c>
      <c r="AF30" s="39"/>
    </row>
    <row r="31" spans="2:33" ht="15">
      <c r="B31" s="38"/>
      <c r="C31" s="57">
        <f t="shared" si="12"/>
        <v>42156</v>
      </c>
      <c r="D31" s="103"/>
      <c r="E31" s="103"/>
      <c r="F31" s="103"/>
      <c r="G31" s="103"/>
      <c r="H31" s="103"/>
      <c r="I31" s="103"/>
      <c r="J31" s="103"/>
      <c r="K31" s="103"/>
      <c r="L31" s="27"/>
      <c r="M31" s="57">
        <f t="shared" si="1"/>
        <v>42156</v>
      </c>
      <c r="N31" s="136">
        <f t="shared" si="4"/>
        <v>0</v>
      </c>
      <c r="O31" s="136">
        <f t="shared" si="5"/>
        <v>0</v>
      </c>
      <c r="P31" s="136">
        <f t="shared" si="6"/>
        <v>0</v>
      </c>
      <c r="Q31" s="136">
        <f t="shared" si="7"/>
        <v>0</v>
      </c>
      <c r="R31" s="136">
        <f t="shared" si="8"/>
        <v>0</v>
      </c>
      <c r="S31" s="136">
        <f t="shared" si="9"/>
        <v>0</v>
      </c>
      <c r="T31" s="136">
        <f t="shared" si="10"/>
        <v>0</v>
      </c>
      <c r="U31" s="136">
        <f t="shared" si="11"/>
        <v>0</v>
      </c>
      <c r="V31" s="27"/>
      <c r="W31" s="57">
        <f t="shared" si="2"/>
        <v>42156</v>
      </c>
      <c r="X31" s="142">
        <f>VLOOKUP($W31,$M$18:$U$55,N$12,TRUE)*VLOOKUP($W31,Parameter!$M$5:$U$14,Parameter!N$3,TRUE)</f>
        <v>0</v>
      </c>
      <c r="Y31" s="142">
        <f>VLOOKUP($W31,$M$18:$U$55,O$12,TRUE)*VLOOKUP($W31,Parameter!$M$5:$U$14,Parameter!O$3,TRUE)</f>
        <v>0</v>
      </c>
      <c r="Z31" s="142">
        <f>VLOOKUP($W31,$M$18:$U$55,P$12,TRUE)*VLOOKUP($W31,Parameter!$M$5:$U$14,Parameter!P$3,TRUE)</f>
        <v>0</v>
      </c>
      <c r="AA31" s="142">
        <f>VLOOKUP($W31,$M$18:$U$55,Q$12,TRUE)*VLOOKUP($W31,Parameter!$M$5:$U$14,Parameter!Q$3,TRUE)</f>
        <v>0</v>
      </c>
      <c r="AB31" s="142">
        <f>VLOOKUP($W31,$M$18:$U$55,R$12,TRUE)*VLOOKUP($W31,Parameter!$M$5:$U$14,Parameter!R$3,TRUE)</f>
        <v>0</v>
      </c>
      <c r="AC31" s="142">
        <f>VLOOKUP($W31,$M$18:$U$55,S$12,TRUE)*VLOOKUP($W31,Parameter!$M$5:$U$14,Parameter!S$3,TRUE)</f>
        <v>0</v>
      </c>
      <c r="AD31" s="142">
        <f>VLOOKUP($W31,$M$18:$U$55,T$12,TRUE)*VLOOKUP($W31,Parameter!$M$5:$U$14,Parameter!T$3,TRUE)</f>
        <v>0</v>
      </c>
      <c r="AE31" s="142">
        <f>VLOOKUP($W31,$M$18:$U$55,U$12,TRUE)*VLOOKUP($W31,Parameter!$M$5:$U$14,Parameter!U$3,TRUE)</f>
        <v>0</v>
      </c>
      <c r="AF31" s="39"/>
      <c r="AG31" s="151"/>
    </row>
    <row r="32" spans="2:32" ht="15">
      <c r="B32" s="38"/>
      <c r="C32" s="57">
        <f t="shared" si="12"/>
        <v>42186</v>
      </c>
      <c r="D32" s="103"/>
      <c r="E32" s="103"/>
      <c r="F32" s="103"/>
      <c r="G32" s="103"/>
      <c r="H32" s="103"/>
      <c r="I32" s="103"/>
      <c r="J32" s="103"/>
      <c r="K32" s="103"/>
      <c r="L32" s="27"/>
      <c r="M32" s="57">
        <f t="shared" si="1"/>
        <v>42186</v>
      </c>
      <c r="N32" s="136">
        <f t="shared" si="4"/>
        <v>0</v>
      </c>
      <c r="O32" s="136">
        <f t="shared" si="5"/>
        <v>0</v>
      </c>
      <c r="P32" s="136">
        <f t="shared" si="6"/>
        <v>0</v>
      </c>
      <c r="Q32" s="136">
        <f t="shared" si="7"/>
        <v>0</v>
      </c>
      <c r="R32" s="136">
        <f t="shared" si="8"/>
        <v>0</v>
      </c>
      <c r="S32" s="136">
        <f t="shared" si="9"/>
        <v>0</v>
      </c>
      <c r="T32" s="136">
        <f t="shared" si="10"/>
        <v>0</v>
      </c>
      <c r="U32" s="136">
        <f t="shared" si="11"/>
        <v>0</v>
      </c>
      <c r="V32" s="27"/>
      <c r="W32" s="57">
        <f t="shared" si="2"/>
        <v>42186</v>
      </c>
      <c r="X32" s="142">
        <f>VLOOKUP($W32,$M$18:$U$55,N$12,TRUE)*VLOOKUP($W32,Parameter!$M$5:$U$14,Parameter!N$3,TRUE)</f>
        <v>0</v>
      </c>
      <c r="Y32" s="142">
        <f>VLOOKUP($W32,$M$18:$U$55,O$12,TRUE)*VLOOKUP($W32,Parameter!$M$5:$U$14,Parameter!O$3,TRUE)</f>
        <v>0</v>
      </c>
      <c r="Z32" s="142">
        <f>VLOOKUP($W32,$M$18:$U$55,P$12,TRUE)*VLOOKUP($W32,Parameter!$M$5:$U$14,Parameter!P$3,TRUE)</f>
        <v>0</v>
      </c>
      <c r="AA32" s="142">
        <f>VLOOKUP($W32,$M$18:$U$55,Q$12,TRUE)*VLOOKUP($W32,Parameter!$M$5:$U$14,Parameter!Q$3,TRUE)</f>
        <v>0</v>
      </c>
      <c r="AB32" s="142">
        <f>VLOOKUP($W32,$M$18:$U$55,R$12,TRUE)*VLOOKUP($W32,Parameter!$M$5:$U$14,Parameter!R$3,TRUE)</f>
        <v>0</v>
      </c>
      <c r="AC32" s="142">
        <f>VLOOKUP($W32,$M$18:$U$55,S$12,TRUE)*VLOOKUP($W32,Parameter!$M$5:$U$14,Parameter!S$3,TRUE)</f>
        <v>0</v>
      </c>
      <c r="AD32" s="142">
        <f>VLOOKUP($W32,$M$18:$U$55,T$12,TRUE)*VLOOKUP($W32,Parameter!$M$5:$U$14,Parameter!T$3,TRUE)</f>
        <v>0</v>
      </c>
      <c r="AE32" s="142">
        <f>VLOOKUP($W32,$M$18:$U$55,U$12,TRUE)*VLOOKUP($W32,Parameter!$M$5:$U$14,Parameter!U$3,TRUE)</f>
        <v>0</v>
      </c>
      <c r="AF32" s="39"/>
    </row>
    <row r="33" spans="2:32" ht="15">
      <c r="B33" s="38"/>
      <c r="C33" s="57">
        <f t="shared" si="12"/>
        <v>42217</v>
      </c>
      <c r="D33" s="103"/>
      <c r="E33" s="103"/>
      <c r="F33" s="103"/>
      <c r="G33" s="103"/>
      <c r="H33" s="103"/>
      <c r="I33" s="103"/>
      <c r="J33" s="103"/>
      <c r="K33" s="103"/>
      <c r="L33" s="27"/>
      <c r="M33" s="57">
        <f t="shared" si="1"/>
        <v>42217</v>
      </c>
      <c r="N33" s="136">
        <f t="shared" si="4"/>
        <v>0</v>
      </c>
      <c r="O33" s="136">
        <f t="shared" si="5"/>
        <v>0</v>
      </c>
      <c r="P33" s="136">
        <f t="shared" si="6"/>
        <v>0</v>
      </c>
      <c r="Q33" s="136">
        <f t="shared" si="7"/>
        <v>0</v>
      </c>
      <c r="R33" s="136">
        <f t="shared" si="8"/>
        <v>0</v>
      </c>
      <c r="S33" s="136">
        <f t="shared" si="9"/>
        <v>0</v>
      </c>
      <c r="T33" s="136">
        <f t="shared" si="10"/>
        <v>0</v>
      </c>
      <c r="U33" s="136">
        <f t="shared" si="11"/>
        <v>0</v>
      </c>
      <c r="V33" s="27"/>
      <c r="W33" s="57">
        <f t="shared" si="2"/>
        <v>42217</v>
      </c>
      <c r="X33" s="142">
        <f>VLOOKUP($W33,$M$18:$U$55,N$12,TRUE)*VLOOKUP($W33,Parameter!$M$5:$U$14,Parameter!N$3,TRUE)</f>
        <v>0</v>
      </c>
      <c r="Y33" s="142">
        <f>VLOOKUP($W33,$M$18:$U$55,O$12,TRUE)*VLOOKUP($W33,Parameter!$M$5:$U$14,Parameter!O$3,TRUE)</f>
        <v>0</v>
      </c>
      <c r="Z33" s="142">
        <f>VLOOKUP($W33,$M$18:$U$55,P$12,TRUE)*VLOOKUP($W33,Parameter!$M$5:$U$14,Parameter!P$3,TRUE)</f>
        <v>0</v>
      </c>
      <c r="AA33" s="142">
        <f>VLOOKUP($W33,$M$18:$U$55,Q$12,TRUE)*VLOOKUP($W33,Parameter!$M$5:$U$14,Parameter!Q$3,TRUE)</f>
        <v>0</v>
      </c>
      <c r="AB33" s="142">
        <f>VLOOKUP($W33,$M$18:$U$55,R$12,TRUE)*VLOOKUP($W33,Parameter!$M$5:$U$14,Parameter!R$3,TRUE)</f>
        <v>0</v>
      </c>
      <c r="AC33" s="142">
        <f>VLOOKUP($W33,$M$18:$U$55,S$12,TRUE)*VLOOKUP($W33,Parameter!$M$5:$U$14,Parameter!S$3,TRUE)</f>
        <v>0</v>
      </c>
      <c r="AD33" s="142">
        <f>VLOOKUP($W33,$M$18:$U$55,T$12,TRUE)*VLOOKUP($W33,Parameter!$M$5:$U$14,Parameter!T$3,TRUE)</f>
        <v>0</v>
      </c>
      <c r="AE33" s="142">
        <f>VLOOKUP($W33,$M$18:$U$55,U$12,TRUE)*VLOOKUP($W33,Parameter!$M$5:$U$14,Parameter!U$3,TRUE)</f>
        <v>0</v>
      </c>
      <c r="AF33" s="39"/>
    </row>
    <row r="34" spans="2:32" ht="15">
      <c r="B34" s="38"/>
      <c r="C34" s="57">
        <f t="shared" si="12"/>
        <v>42248</v>
      </c>
      <c r="D34" s="103"/>
      <c r="E34" s="103"/>
      <c r="F34" s="103"/>
      <c r="G34" s="103"/>
      <c r="H34" s="103"/>
      <c r="I34" s="103"/>
      <c r="J34" s="103"/>
      <c r="K34" s="103"/>
      <c r="L34" s="27"/>
      <c r="M34" s="57">
        <f t="shared" si="1"/>
        <v>42248</v>
      </c>
      <c r="N34" s="136">
        <f t="shared" si="4"/>
        <v>0</v>
      </c>
      <c r="O34" s="136">
        <f t="shared" si="5"/>
        <v>0</v>
      </c>
      <c r="P34" s="136">
        <f t="shared" si="6"/>
        <v>0</v>
      </c>
      <c r="Q34" s="136">
        <f t="shared" si="7"/>
        <v>0</v>
      </c>
      <c r="R34" s="136">
        <f t="shared" si="8"/>
        <v>0</v>
      </c>
      <c r="S34" s="136">
        <f t="shared" si="9"/>
        <v>0</v>
      </c>
      <c r="T34" s="136">
        <f t="shared" si="10"/>
        <v>0</v>
      </c>
      <c r="U34" s="136">
        <f t="shared" si="11"/>
        <v>0</v>
      </c>
      <c r="V34" s="27"/>
      <c r="W34" s="57">
        <f t="shared" si="2"/>
        <v>42248</v>
      </c>
      <c r="X34" s="142">
        <f>VLOOKUP($W34,$M$18:$U$55,N$12,TRUE)*VLOOKUP($W34,Parameter!$M$5:$U$14,Parameter!N$3,TRUE)</f>
        <v>0</v>
      </c>
      <c r="Y34" s="142">
        <f>VLOOKUP($W34,$M$18:$U$55,O$12,TRUE)*VLOOKUP($W34,Parameter!$M$5:$U$14,Parameter!O$3,TRUE)</f>
        <v>0</v>
      </c>
      <c r="Z34" s="142">
        <f>VLOOKUP($W34,$M$18:$U$55,P$12,TRUE)*VLOOKUP($W34,Parameter!$M$5:$U$14,Parameter!P$3,TRUE)</f>
        <v>0</v>
      </c>
      <c r="AA34" s="142">
        <f>VLOOKUP($W34,$M$18:$U$55,Q$12,TRUE)*VLOOKUP($W34,Parameter!$M$5:$U$14,Parameter!Q$3,TRUE)</f>
        <v>0</v>
      </c>
      <c r="AB34" s="142">
        <f>VLOOKUP($W34,$M$18:$U$55,R$12,TRUE)*VLOOKUP($W34,Parameter!$M$5:$U$14,Parameter!R$3,TRUE)</f>
        <v>0</v>
      </c>
      <c r="AC34" s="142">
        <f>VLOOKUP($W34,$M$18:$U$55,S$12,TRUE)*VLOOKUP($W34,Parameter!$M$5:$U$14,Parameter!S$3,TRUE)</f>
        <v>0</v>
      </c>
      <c r="AD34" s="142">
        <f>VLOOKUP($W34,$M$18:$U$55,T$12,TRUE)*VLOOKUP($W34,Parameter!$M$5:$U$14,Parameter!T$3,TRUE)</f>
        <v>0</v>
      </c>
      <c r="AE34" s="142">
        <f>VLOOKUP($W34,$M$18:$U$55,U$12,TRUE)*VLOOKUP($W34,Parameter!$M$5:$U$14,Parameter!U$3,TRUE)</f>
        <v>0</v>
      </c>
      <c r="AF34" s="39"/>
    </row>
    <row r="35" spans="2:32" ht="15">
      <c r="B35" s="38"/>
      <c r="C35" s="57">
        <f t="shared" si="12"/>
        <v>42278</v>
      </c>
      <c r="D35" s="103"/>
      <c r="E35" s="103"/>
      <c r="F35" s="103"/>
      <c r="G35" s="103"/>
      <c r="H35" s="103"/>
      <c r="I35" s="103"/>
      <c r="J35" s="103"/>
      <c r="K35" s="103"/>
      <c r="L35" s="27"/>
      <c r="M35" s="57">
        <f t="shared" si="1"/>
        <v>42278</v>
      </c>
      <c r="N35" s="136">
        <f t="shared" si="4"/>
        <v>0</v>
      </c>
      <c r="O35" s="136">
        <f t="shared" si="5"/>
        <v>0</v>
      </c>
      <c r="P35" s="136">
        <f t="shared" si="6"/>
        <v>0</v>
      </c>
      <c r="Q35" s="136">
        <f t="shared" si="7"/>
        <v>0</v>
      </c>
      <c r="R35" s="136">
        <f t="shared" si="8"/>
        <v>0</v>
      </c>
      <c r="S35" s="136">
        <f t="shared" si="9"/>
        <v>0</v>
      </c>
      <c r="T35" s="136">
        <f t="shared" si="10"/>
        <v>0</v>
      </c>
      <c r="U35" s="136">
        <f t="shared" si="11"/>
        <v>0</v>
      </c>
      <c r="V35" s="27"/>
      <c r="W35" s="57">
        <f t="shared" si="2"/>
        <v>42278</v>
      </c>
      <c r="X35" s="142">
        <f>VLOOKUP($W35,$M$18:$U$55,N$12,TRUE)*VLOOKUP($W35,Parameter!$M$5:$U$14,Parameter!N$3,TRUE)</f>
        <v>0</v>
      </c>
      <c r="Y35" s="142">
        <f>VLOOKUP($W35,$M$18:$U$55,O$12,TRUE)*VLOOKUP($W35,Parameter!$M$5:$U$14,Parameter!O$3,TRUE)</f>
        <v>0</v>
      </c>
      <c r="Z35" s="142">
        <f>VLOOKUP($W35,$M$18:$U$55,P$12,TRUE)*VLOOKUP($W35,Parameter!$M$5:$U$14,Parameter!P$3,TRUE)</f>
        <v>0</v>
      </c>
      <c r="AA35" s="142">
        <f>VLOOKUP($W35,$M$18:$U$55,Q$12,TRUE)*VLOOKUP($W35,Parameter!$M$5:$U$14,Parameter!Q$3,TRUE)</f>
        <v>0</v>
      </c>
      <c r="AB35" s="142">
        <f>VLOOKUP($W35,$M$18:$U$55,R$12,TRUE)*VLOOKUP($W35,Parameter!$M$5:$U$14,Parameter!R$3,TRUE)</f>
        <v>0</v>
      </c>
      <c r="AC35" s="142">
        <f>VLOOKUP($W35,$M$18:$U$55,S$12,TRUE)*VLOOKUP($W35,Parameter!$M$5:$U$14,Parameter!S$3,TRUE)</f>
        <v>0</v>
      </c>
      <c r="AD35" s="142">
        <f>VLOOKUP($W35,$M$18:$U$55,T$12,TRUE)*VLOOKUP($W35,Parameter!$M$5:$U$14,Parameter!T$3,TRUE)</f>
        <v>0</v>
      </c>
      <c r="AE35" s="142">
        <f>VLOOKUP($W35,$M$18:$U$55,U$12,TRUE)*VLOOKUP($W35,Parameter!$M$5:$U$14,Parameter!U$3,TRUE)</f>
        <v>0</v>
      </c>
      <c r="AF35" s="39"/>
    </row>
    <row r="36" spans="2:32" ht="15">
      <c r="B36" s="38"/>
      <c r="C36" s="57">
        <f t="shared" si="12"/>
        <v>42309</v>
      </c>
      <c r="D36" s="103"/>
      <c r="E36" s="103"/>
      <c r="F36" s="103"/>
      <c r="G36" s="103"/>
      <c r="H36" s="103"/>
      <c r="I36" s="103"/>
      <c r="J36" s="103"/>
      <c r="K36" s="103"/>
      <c r="L36" s="27"/>
      <c r="M36" s="57">
        <f t="shared" si="1"/>
        <v>42309</v>
      </c>
      <c r="N36" s="136">
        <f t="shared" si="4"/>
        <v>0</v>
      </c>
      <c r="O36" s="136">
        <f t="shared" si="5"/>
        <v>0</v>
      </c>
      <c r="P36" s="136">
        <f t="shared" si="6"/>
        <v>0</v>
      </c>
      <c r="Q36" s="136">
        <f t="shared" si="7"/>
        <v>0</v>
      </c>
      <c r="R36" s="136">
        <f t="shared" si="8"/>
        <v>0</v>
      </c>
      <c r="S36" s="136">
        <f t="shared" si="9"/>
        <v>0</v>
      </c>
      <c r="T36" s="136">
        <f t="shared" si="10"/>
        <v>0</v>
      </c>
      <c r="U36" s="136">
        <f t="shared" si="11"/>
        <v>0</v>
      </c>
      <c r="V36" s="27"/>
      <c r="W36" s="57">
        <f t="shared" si="2"/>
        <v>42309</v>
      </c>
      <c r="X36" s="142">
        <f>VLOOKUP($W36,$M$18:$U$55,N$12,TRUE)*VLOOKUP($W36,Parameter!$M$5:$U$14,Parameter!N$3,TRUE)</f>
        <v>0</v>
      </c>
      <c r="Y36" s="142">
        <f>VLOOKUP($W36,$M$18:$U$55,O$12,TRUE)*VLOOKUP($W36,Parameter!$M$5:$U$14,Parameter!O$3,TRUE)</f>
        <v>0</v>
      </c>
      <c r="Z36" s="142">
        <f>VLOOKUP($W36,$M$18:$U$55,P$12,TRUE)*VLOOKUP($W36,Parameter!$M$5:$U$14,Parameter!P$3,TRUE)</f>
        <v>0</v>
      </c>
      <c r="AA36" s="142">
        <f>VLOOKUP($W36,$M$18:$U$55,Q$12,TRUE)*VLOOKUP($W36,Parameter!$M$5:$U$14,Parameter!Q$3,TRUE)</f>
        <v>0</v>
      </c>
      <c r="AB36" s="142">
        <f>VLOOKUP($W36,$M$18:$U$55,R$12,TRUE)*VLOOKUP($W36,Parameter!$M$5:$U$14,Parameter!R$3,TRUE)</f>
        <v>0</v>
      </c>
      <c r="AC36" s="142">
        <f>VLOOKUP($W36,$M$18:$U$55,S$12,TRUE)*VLOOKUP($W36,Parameter!$M$5:$U$14,Parameter!S$3,TRUE)</f>
        <v>0</v>
      </c>
      <c r="AD36" s="142">
        <f>VLOOKUP($W36,$M$18:$U$55,T$12,TRUE)*VLOOKUP($W36,Parameter!$M$5:$U$14,Parameter!T$3,TRUE)</f>
        <v>0</v>
      </c>
      <c r="AE36" s="142">
        <f>VLOOKUP($W36,$M$18:$U$55,U$12,TRUE)*VLOOKUP($W36,Parameter!$M$5:$U$14,Parameter!U$3,TRUE)</f>
        <v>0</v>
      </c>
      <c r="AF36" s="39"/>
    </row>
    <row r="37" spans="2:32" ht="15">
      <c r="B37" s="38"/>
      <c r="C37" s="57">
        <f t="shared" si="12"/>
        <v>42339</v>
      </c>
      <c r="D37" s="103"/>
      <c r="E37" s="103"/>
      <c r="F37" s="103"/>
      <c r="G37" s="103"/>
      <c r="H37" s="103"/>
      <c r="I37" s="103"/>
      <c r="J37" s="103"/>
      <c r="K37" s="103"/>
      <c r="L37" s="27"/>
      <c r="M37" s="57">
        <f t="shared" si="1"/>
        <v>42339</v>
      </c>
      <c r="N37" s="136">
        <f t="shared" si="4"/>
        <v>0</v>
      </c>
      <c r="O37" s="136">
        <f t="shared" si="5"/>
        <v>0</v>
      </c>
      <c r="P37" s="136">
        <f t="shared" si="6"/>
        <v>0</v>
      </c>
      <c r="Q37" s="136">
        <f t="shared" si="7"/>
        <v>0</v>
      </c>
      <c r="R37" s="136">
        <f t="shared" si="8"/>
        <v>0</v>
      </c>
      <c r="S37" s="136">
        <f t="shared" si="9"/>
        <v>0</v>
      </c>
      <c r="T37" s="136">
        <f t="shared" si="10"/>
        <v>0</v>
      </c>
      <c r="U37" s="136">
        <f t="shared" si="11"/>
        <v>0</v>
      </c>
      <c r="V37" s="27"/>
      <c r="W37" s="57">
        <f t="shared" si="2"/>
        <v>42339</v>
      </c>
      <c r="X37" s="142">
        <f>VLOOKUP($W37,$M$18:$U$55,N$12,TRUE)*VLOOKUP($W37,Parameter!$M$5:$U$14,Parameter!N$3,TRUE)</f>
        <v>0</v>
      </c>
      <c r="Y37" s="142">
        <f>VLOOKUP($W37,$M$18:$U$55,O$12,TRUE)*VLOOKUP($W37,Parameter!$M$5:$U$14,Parameter!O$3,TRUE)</f>
        <v>0</v>
      </c>
      <c r="Z37" s="142">
        <f>VLOOKUP($W37,$M$18:$U$55,P$12,TRUE)*VLOOKUP($W37,Parameter!$M$5:$U$14,Parameter!P$3,TRUE)</f>
        <v>0</v>
      </c>
      <c r="AA37" s="142">
        <f>VLOOKUP($W37,$M$18:$U$55,Q$12,TRUE)*VLOOKUP($W37,Parameter!$M$5:$U$14,Parameter!Q$3,TRUE)</f>
        <v>0</v>
      </c>
      <c r="AB37" s="142">
        <f>VLOOKUP($W37,$M$18:$U$55,R$12,TRUE)*VLOOKUP($W37,Parameter!$M$5:$U$14,Parameter!R$3,TRUE)</f>
        <v>0</v>
      </c>
      <c r="AC37" s="142">
        <f>VLOOKUP($W37,$M$18:$U$55,S$12,TRUE)*VLOOKUP($W37,Parameter!$M$5:$U$14,Parameter!S$3,TRUE)</f>
        <v>0</v>
      </c>
      <c r="AD37" s="142">
        <f>VLOOKUP($W37,$M$18:$U$55,T$12,TRUE)*VLOOKUP($W37,Parameter!$M$5:$U$14,Parameter!T$3,TRUE)</f>
        <v>0</v>
      </c>
      <c r="AE37" s="142">
        <f>VLOOKUP($W37,$M$18:$U$55,U$12,TRUE)*VLOOKUP($W37,Parameter!$M$5:$U$14,Parameter!U$3,TRUE)</f>
        <v>0</v>
      </c>
      <c r="AF37" s="39"/>
    </row>
    <row r="38" spans="2:32" ht="15">
      <c r="B38" s="38"/>
      <c r="C38" s="57">
        <f t="shared" si="12"/>
        <v>42370</v>
      </c>
      <c r="D38" s="103"/>
      <c r="E38" s="103"/>
      <c r="F38" s="103"/>
      <c r="G38" s="103"/>
      <c r="H38" s="103"/>
      <c r="I38" s="103"/>
      <c r="J38" s="103"/>
      <c r="K38" s="103"/>
      <c r="L38" s="27"/>
      <c r="M38" s="57">
        <f t="shared" si="1"/>
        <v>42370</v>
      </c>
      <c r="N38" s="136">
        <f t="shared" si="4"/>
        <v>0</v>
      </c>
      <c r="O38" s="136">
        <f t="shared" si="5"/>
        <v>0</v>
      </c>
      <c r="P38" s="136">
        <f t="shared" si="6"/>
        <v>0</v>
      </c>
      <c r="Q38" s="136">
        <f t="shared" si="7"/>
        <v>0</v>
      </c>
      <c r="R38" s="136">
        <f t="shared" si="8"/>
        <v>0</v>
      </c>
      <c r="S38" s="136">
        <f t="shared" si="9"/>
        <v>0</v>
      </c>
      <c r="T38" s="136">
        <f t="shared" si="10"/>
        <v>0</v>
      </c>
      <c r="U38" s="136">
        <f t="shared" si="11"/>
        <v>0</v>
      </c>
      <c r="V38" s="27"/>
      <c r="W38" s="57">
        <f t="shared" si="2"/>
        <v>42370</v>
      </c>
      <c r="X38" s="142">
        <f>VLOOKUP($W38,$M$18:$U$55,N$12,TRUE)*VLOOKUP($W38,Parameter!$M$5:$U$14,Parameter!N$3,TRUE)</f>
        <v>0</v>
      </c>
      <c r="Y38" s="142">
        <f>VLOOKUP($W38,$M$18:$U$55,O$12,TRUE)*VLOOKUP($W38,Parameter!$M$5:$U$14,Parameter!O$3,TRUE)</f>
        <v>0</v>
      </c>
      <c r="Z38" s="142">
        <f>VLOOKUP($W38,$M$18:$U$55,P$12,TRUE)*VLOOKUP($W38,Parameter!$M$5:$U$14,Parameter!P$3,TRUE)</f>
        <v>0</v>
      </c>
      <c r="AA38" s="142">
        <f>VLOOKUP($W38,$M$18:$U$55,Q$12,TRUE)*VLOOKUP($W38,Parameter!$M$5:$U$14,Parameter!Q$3,TRUE)</f>
        <v>0</v>
      </c>
      <c r="AB38" s="142">
        <f>VLOOKUP($W38,$M$18:$U$55,R$12,TRUE)*VLOOKUP($W38,Parameter!$M$5:$U$14,Parameter!R$3,TRUE)</f>
        <v>0</v>
      </c>
      <c r="AC38" s="142">
        <f>VLOOKUP($W38,$M$18:$U$55,S$12,TRUE)*VLOOKUP($W38,Parameter!$M$5:$U$14,Parameter!S$3,TRUE)</f>
        <v>0</v>
      </c>
      <c r="AD38" s="142">
        <f>VLOOKUP($W38,$M$18:$U$55,T$12,TRUE)*VLOOKUP($W38,Parameter!$M$5:$U$14,Parameter!T$3,TRUE)</f>
        <v>0</v>
      </c>
      <c r="AE38" s="142">
        <f>VLOOKUP($W38,$M$18:$U$55,U$12,TRUE)*VLOOKUP($W38,Parameter!$M$5:$U$14,Parameter!U$3,TRUE)</f>
        <v>0</v>
      </c>
      <c r="AF38" s="39"/>
    </row>
    <row r="39" spans="2:32" ht="15">
      <c r="B39" s="38"/>
      <c r="C39" s="57">
        <f t="shared" si="12"/>
        <v>42401</v>
      </c>
      <c r="D39" s="103"/>
      <c r="E39" s="103"/>
      <c r="F39" s="103"/>
      <c r="G39" s="103"/>
      <c r="H39" s="103"/>
      <c r="I39" s="103"/>
      <c r="J39" s="103"/>
      <c r="K39" s="103"/>
      <c r="L39" s="27"/>
      <c r="M39" s="57">
        <f t="shared" si="1"/>
        <v>42401</v>
      </c>
      <c r="N39" s="136">
        <f t="shared" si="4"/>
        <v>0</v>
      </c>
      <c r="O39" s="136">
        <f t="shared" si="5"/>
        <v>0</v>
      </c>
      <c r="P39" s="136">
        <f t="shared" si="6"/>
        <v>0</v>
      </c>
      <c r="Q39" s="136">
        <f t="shared" si="7"/>
        <v>0</v>
      </c>
      <c r="R39" s="136">
        <f t="shared" si="8"/>
        <v>0</v>
      </c>
      <c r="S39" s="136">
        <f t="shared" si="9"/>
        <v>0</v>
      </c>
      <c r="T39" s="136">
        <f t="shared" si="10"/>
        <v>0</v>
      </c>
      <c r="U39" s="136">
        <f t="shared" si="11"/>
        <v>0</v>
      </c>
      <c r="V39" s="27"/>
      <c r="W39" s="57">
        <f t="shared" si="2"/>
        <v>42401</v>
      </c>
      <c r="X39" s="142">
        <f>VLOOKUP($W39,$M$18:$U$55,N$12,TRUE)*VLOOKUP($W39,Parameter!$M$5:$U$14,Parameter!N$3,TRUE)</f>
        <v>0</v>
      </c>
      <c r="Y39" s="142">
        <f>VLOOKUP($W39,$M$18:$U$55,O$12,TRUE)*VLOOKUP($W39,Parameter!$M$5:$U$14,Parameter!O$3,TRUE)</f>
        <v>0</v>
      </c>
      <c r="Z39" s="142">
        <f>VLOOKUP($W39,$M$18:$U$55,P$12,TRUE)*VLOOKUP($W39,Parameter!$M$5:$U$14,Parameter!P$3,TRUE)</f>
        <v>0</v>
      </c>
      <c r="AA39" s="142">
        <f>VLOOKUP($W39,$M$18:$U$55,Q$12,TRUE)*VLOOKUP($W39,Parameter!$M$5:$U$14,Parameter!Q$3,TRUE)</f>
        <v>0</v>
      </c>
      <c r="AB39" s="142">
        <f>VLOOKUP($W39,$M$18:$U$55,R$12,TRUE)*VLOOKUP($W39,Parameter!$M$5:$U$14,Parameter!R$3,TRUE)</f>
        <v>0</v>
      </c>
      <c r="AC39" s="142">
        <f>VLOOKUP($W39,$M$18:$U$55,S$12,TRUE)*VLOOKUP($W39,Parameter!$M$5:$U$14,Parameter!S$3,TRUE)</f>
        <v>0</v>
      </c>
      <c r="AD39" s="142">
        <f>VLOOKUP($W39,$M$18:$U$55,T$12,TRUE)*VLOOKUP($W39,Parameter!$M$5:$U$14,Parameter!T$3,TRUE)</f>
        <v>0</v>
      </c>
      <c r="AE39" s="142">
        <f>VLOOKUP($W39,$M$18:$U$55,U$12,TRUE)*VLOOKUP($W39,Parameter!$M$5:$U$14,Parameter!U$3,TRUE)</f>
        <v>0</v>
      </c>
      <c r="AF39" s="39"/>
    </row>
    <row r="40" spans="2:32" ht="15">
      <c r="B40" s="38"/>
      <c r="C40" s="57">
        <f t="shared" si="12"/>
        <v>42430</v>
      </c>
      <c r="D40" s="103"/>
      <c r="E40" s="103"/>
      <c r="F40" s="103"/>
      <c r="G40" s="103"/>
      <c r="H40" s="103"/>
      <c r="I40" s="103"/>
      <c r="J40" s="103"/>
      <c r="K40" s="103"/>
      <c r="L40" s="27"/>
      <c r="M40" s="57">
        <f t="shared" si="1"/>
        <v>42430</v>
      </c>
      <c r="N40" s="136">
        <f t="shared" si="4"/>
        <v>0</v>
      </c>
      <c r="O40" s="136">
        <f t="shared" si="5"/>
        <v>0</v>
      </c>
      <c r="P40" s="136">
        <f t="shared" si="6"/>
        <v>0</v>
      </c>
      <c r="Q40" s="136">
        <f t="shared" si="7"/>
        <v>0</v>
      </c>
      <c r="R40" s="136">
        <f t="shared" si="8"/>
        <v>0</v>
      </c>
      <c r="S40" s="136">
        <f t="shared" si="9"/>
        <v>0</v>
      </c>
      <c r="T40" s="136">
        <f t="shared" si="10"/>
        <v>0</v>
      </c>
      <c r="U40" s="136">
        <f t="shared" si="11"/>
        <v>0</v>
      </c>
      <c r="V40" s="27"/>
      <c r="W40" s="57">
        <f t="shared" si="2"/>
        <v>42430</v>
      </c>
      <c r="X40" s="142">
        <f>VLOOKUP($W40,$M$18:$U$55,N$12,TRUE)*VLOOKUP($W40,Parameter!$M$5:$U$14,Parameter!N$3,TRUE)</f>
        <v>0</v>
      </c>
      <c r="Y40" s="142">
        <f>VLOOKUP($W40,$M$18:$U$55,O$12,TRUE)*VLOOKUP($W40,Parameter!$M$5:$U$14,Parameter!O$3,TRUE)</f>
        <v>0</v>
      </c>
      <c r="Z40" s="142">
        <f>VLOOKUP($W40,$M$18:$U$55,P$12,TRUE)*VLOOKUP($W40,Parameter!$M$5:$U$14,Parameter!P$3,TRUE)</f>
        <v>0</v>
      </c>
      <c r="AA40" s="142">
        <f>VLOOKUP($W40,$M$18:$U$55,Q$12,TRUE)*VLOOKUP($W40,Parameter!$M$5:$U$14,Parameter!Q$3,TRUE)</f>
        <v>0</v>
      </c>
      <c r="AB40" s="142">
        <f>VLOOKUP($W40,$M$18:$U$55,R$12,TRUE)*VLOOKUP($W40,Parameter!$M$5:$U$14,Parameter!R$3,TRUE)</f>
        <v>0</v>
      </c>
      <c r="AC40" s="142">
        <f>VLOOKUP($W40,$M$18:$U$55,S$12,TRUE)*VLOOKUP($W40,Parameter!$M$5:$U$14,Parameter!S$3,TRUE)</f>
        <v>0</v>
      </c>
      <c r="AD40" s="142">
        <f>VLOOKUP($W40,$M$18:$U$55,T$12,TRUE)*VLOOKUP($W40,Parameter!$M$5:$U$14,Parameter!T$3,TRUE)</f>
        <v>0</v>
      </c>
      <c r="AE40" s="142">
        <f>VLOOKUP($W40,$M$18:$U$55,U$12,TRUE)*VLOOKUP($W40,Parameter!$M$5:$U$14,Parameter!U$3,TRUE)</f>
        <v>0</v>
      </c>
      <c r="AF40" s="39"/>
    </row>
    <row r="41" spans="2:32" ht="15">
      <c r="B41" s="38"/>
      <c r="C41" s="57">
        <f t="shared" si="12"/>
        <v>42461</v>
      </c>
      <c r="D41" s="103"/>
      <c r="E41" s="103"/>
      <c r="F41" s="103"/>
      <c r="G41" s="103"/>
      <c r="H41" s="103"/>
      <c r="I41" s="103"/>
      <c r="J41" s="103"/>
      <c r="K41" s="103"/>
      <c r="L41" s="27"/>
      <c r="M41" s="57">
        <f t="shared" si="1"/>
        <v>42461</v>
      </c>
      <c r="N41" s="136">
        <f t="shared" si="4"/>
        <v>0</v>
      </c>
      <c r="O41" s="136">
        <f t="shared" si="5"/>
        <v>0</v>
      </c>
      <c r="P41" s="136">
        <f t="shared" si="6"/>
        <v>0</v>
      </c>
      <c r="Q41" s="136">
        <f t="shared" si="7"/>
        <v>0</v>
      </c>
      <c r="R41" s="136">
        <f t="shared" si="8"/>
        <v>0</v>
      </c>
      <c r="S41" s="136">
        <f t="shared" si="9"/>
        <v>0</v>
      </c>
      <c r="T41" s="136">
        <f t="shared" si="10"/>
        <v>0</v>
      </c>
      <c r="U41" s="136">
        <f t="shared" si="11"/>
        <v>0</v>
      </c>
      <c r="V41" s="27"/>
      <c r="W41" s="57">
        <f t="shared" si="2"/>
        <v>42461</v>
      </c>
      <c r="X41" s="142">
        <f>VLOOKUP($W41,$M$18:$U$55,N$12,TRUE)*VLOOKUP($W41,Parameter!$M$5:$U$14,Parameter!N$3,TRUE)</f>
        <v>0</v>
      </c>
      <c r="Y41" s="142">
        <f>VLOOKUP($W41,$M$18:$U$55,O$12,TRUE)*VLOOKUP($W41,Parameter!$M$5:$U$14,Parameter!O$3,TRUE)</f>
        <v>0</v>
      </c>
      <c r="Z41" s="142">
        <f>VLOOKUP($W41,$M$18:$U$55,P$12,TRUE)*VLOOKUP($W41,Parameter!$M$5:$U$14,Parameter!P$3,TRUE)</f>
        <v>0</v>
      </c>
      <c r="AA41" s="142">
        <f>VLOOKUP($W41,$M$18:$U$55,Q$12,TRUE)*VLOOKUP($W41,Parameter!$M$5:$U$14,Parameter!Q$3,TRUE)</f>
        <v>0</v>
      </c>
      <c r="AB41" s="142">
        <f>VLOOKUP($W41,$M$18:$U$55,R$12,TRUE)*VLOOKUP($W41,Parameter!$M$5:$U$14,Parameter!R$3,TRUE)</f>
        <v>0</v>
      </c>
      <c r="AC41" s="142">
        <f>VLOOKUP($W41,$M$18:$U$55,S$12,TRUE)*VLOOKUP($W41,Parameter!$M$5:$U$14,Parameter!S$3,TRUE)</f>
        <v>0</v>
      </c>
      <c r="AD41" s="142">
        <f>VLOOKUP($W41,$M$18:$U$55,T$12,TRUE)*VLOOKUP($W41,Parameter!$M$5:$U$14,Parameter!T$3,TRUE)</f>
        <v>0</v>
      </c>
      <c r="AE41" s="142">
        <f>VLOOKUP($W41,$M$18:$U$55,U$12,TRUE)*VLOOKUP($W41,Parameter!$M$5:$U$14,Parameter!U$3,TRUE)</f>
        <v>0</v>
      </c>
      <c r="AF41" s="39"/>
    </row>
    <row r="42" spans="2:32" ht="15">
      <c r="B42" s="38"/>
      <c r="C42" s="57">
        <f t="shared" si="12"/>
        <v>42491</v>
      </c>
      <c r="D42" s="103"/>
      <c r="E42" s="103"/>
      <c r="F42" s="103"/>
      <c r="G42" s="103"/>
      <c r="H42" s="103"/>
      <c r="I42" s="103"/>
      <c r="J42" s="103"/>
      <c r="K42" s="103"/>
      <c r="L42" s="27"/>
      <c r="M42" s="57">
        <f t="shared" si="1"/>
        <v>42491</v>
      </c>
      <c r="N42" s="136">
        <f t="shared" si="4"/>
        <v>0</v>
      </c>
      <c r="O42" s="136">
        <f t="shared" si="5"/>
        <v>0</v>
      </c>
      <c r="P42" s="136">
        <f t="shared" si="6"/>
        <v>0</v>
      </c>
      <c r="Q42" s="136">
        <f t="shared" si="7"/>
        <v>0</v>
      </c>
      <c r="R42" s="136">
        <f t="shared" si="8"/>
        <v>0</v>
      </c>
      <c r="S42" s="136">
        <f t="shared" si="9"/>
        <v>0</v>
      </c>
      <c r="T42" s="136">
        <f t="shared" si="10"/>
        <v>0</v>
      </c>
      <c r="U42" s="136">
        <f t="shared" si="11"/>
        <v>0</v>
      </c>
      <c r="V42" s="27"/>
      <c r="W42" s="57">
        <f t="shared" si="2"/>
        <v>42491</v>
      </c>
      <c r="X42" s="142">
        <f>VLOOKUP($W42,$M$18:$U$55,N$12,TRUE)*VLOOKUP($W42,Parameter!$M$5:$U$14,Parameter!N$3,TRUE)</f>
        <v>0</v>
      </c>
      <c r="Y42" s="142">
        <f>VLOOKUP($W42,$M$18:$U$55,O$12,TRUE)*VLOOKUP($W42,Parameter!$M$5:$U$14,Parameter!O$3,TRUE)</f>
        <v>0</v>
      </c>
      <c r="Z42" s="142">
        <f>VLOOKUP($W42,$M$18:$U$55,P$12,TRUE)*VLOOKUP($W42,Parameter!$M$5:$U$14,Parameter!P$3,TRUE)</f>
        <v>0</v>
      </c>
      <c r="AA42" s="142">
        <f>VLOOKUP($W42,$M$18:$U$55,Q$12,TRUE)*VLOOKUP($W42,Parameter!$M$5:$U$14,Parameter!Q$3,TRUE)</f>
        <v>0</v>
      </c>
      <c r="AB42" s="142">
        <f>VLOOKUP($W42,$M$18:$U$55,R$12,TRUE)*VLOOKUP($W42,Parameter!$M$5:$U$14,Parameter!R$3,TRUE)</f>
        <v>0</v>
      </c>
      <c r="AC42" s="142">
        <f>VLOOKUP($W42,$M$18:$U$55,S$12,TRUE)*VLOOKUP($W42,Parameter!$M$5:$U$14,Parameter!S$3,TRUE)</f>
        <v>0</v>
      </c>
      <c r="AD42" s="142">
        <f>VLOOKUP($W42,$M$18:$U$55,T$12,TRUE)*VLOOKUP($W42,Parameter!$M$5:$U$14,Parameter!T$3,TRUE)</f>
        <v>0</v>
      </c>
      <c r="AE42" s="142">
        <f>VLOOKUP($W42,$M$18:$U$55,U$12,TRUE)*VLOOKUP($W42,Parameter!$M$5:$U$14,Parameter!U$3,TRUE)</f>
        <v>0</v>
      </c>
      <c r="AF42" s="39"/>
    </row>
    <row r="43" spans="2:32" ht="15">
      <c r="B43" s="38"/>
      <c r="C43" s="57">
        <f t="shared" si="12"/>
        <v>42522</v>
      </c>
      <c r="D43" s="103"/>
      <c r="E43" s="103"/>
      <c r="F43" s="103"/>
      <c r="G43" s="103"/>
      <c r="H43" s="103"/>
      <c r="I43" s="103"/>
      <c r="J43" s="103"/>
      <c r="K43" s="103"/>
      <c r="L43" s="27"/>
      <c r="M43" s="57">
        <f t="shared" si="1"/>
        <v>42522</v>
      </c>
      <c r="N43" s="136">
        <f t="shared" si="4"/>
        <v>0</v>
      </c>
      <c r="O43" s="136">
        <f t="shared" si="5"/>
        <v>0</v>
      </c>
      <c r="P43" s="136">
        <f t="shared" si="6"/>
        <v>0</v>
      </c>
      <c r="Q43" s="136">
        <f t="shared" si="7"/>
        <v>0</v>
      </c>
      <c r="R43" s="136">
        <f t="shared" si="8"/>
        <v>0</v>
      </c>
      <c r="S43" s="136">
        <f t="shared" si="9"/>
        <v>0</v>
      </c>
      <c r="T43" s="136">
        <f t="shared" si="10"/>
        <v>0</v>
      </c>
      <c r="U43" s="136">
        <f t="shared" si="11"/>
        <v>0</v>
      </c>
      <c r="V43" s="27"/>
      <c r="W43" s="57">
        <f t="shared" si="2"/>
        <v>42522</v>
      </c>
      <c r="X43" s="142">
        <f>VLOOKUP($W43,$M$18:$U$55,N$12,TRUE)*VLOOKUP($W43,Parameter!$M$5:$U$14,Parameter!N$3,TRUE)</f>
        <v>0</v>
      </c>
      <c r="Y43" s="142">
        <f>VLOOKUP($W43,$M$18:$U$55,O$12,TRUE)*VLOOKUP($W43,Parameter!$M$5:$U$14,Parameter!O$3,TRUE)</f>
        <v>0</v>
      </c>
      <c r="Z43" s="142">
        <f>VLOOKUP($W43,$M$18:$U$55,P$12,TRUE)*VLOOKUP($W43,Parameter!$M$5:$U$14,Parameter!P$3,TRUE)</f>
        <v>0</v>
      </c>
      <c r="AA43" s="142">
        <f>VLOOKUP($W43,$M$18:$U$55,Q$12,TRUE)*VLOOKUP($W43,Parameter!$M$5:$U$14,Parameter!Q$3,TRUE)</f>
        <v>0</v>
      </c>
      <c r="AB43" s="142">
        <f>VLOOKUP($W43,$M$18:$U$55,R$12,TRUE)*VLOOKUP($W43,Parameter!$M$5:$U$14,Parameter!R$3,TRUE)</f>
        <v>0</v>
      </c>
      <c r="AC43" s="142">
        <f>VLOOKUP($W43,$M$18:$U$55,S$12,TRUE)*VLOOKUP($W43,Parameter!$M$5:$U$14,Parameter!S$3,TRUE)</f>
        <v>0</v>
      </c>
      <c r="AD43" s="142">
        <f>VLOOKUP($W43,$M$18:$U$55,T$12,TRUE)*VLOOKUP($W43,Parameter!$M$5:$U$14,Parameter!T$3,TRUE)</f>
        <v>0</v>
      </c>
      <c r="AE43" s="142">
        <f>VLOOKUP($W43,$M$18:$U$55,U$12,TRUE)*VLOOKUP($W43,Parameter!$M$5:$U$14,Parameter!U$3,TRUE)</f>
        <v>0</v>
      </c>
      <c r="AF43" s="39"/>
    </row>
    <row r="44" spans="2:32" ht="15">
      <c r="B44" s="38"/>
      <c r="C44" s="57">
        <f t="shared" si="12"/>
        <v>42552</v>
      </c>
      <c r="D44" s="103"/>
      <c r="E44" s="103"/>
      <c r="F44" s="103"/>
      <c r="G44" s="103"/>
      <c r="H44" s="103"/>
      <c r="I44" s="103"/>
      <c r="J44" s="103"/>
      <c r="K44" s="103"/>
      <c r="L44" s="27"/>
      <c r="M44" s="57">
        <f t="shared" si="1"/>
        <v>42552</v>
      </c>
      <c r="N44" s="136">
        <f t="shared" si="4"/>
        <v>0</v>
      </c>
      <c r="O44" s="136">
        <f t="shared" si="5"/>
        <v>0</v>
      </c>
      <c r="P44" s="136">
        <f t="shared" si="6"/>
        <v>0</v>
      </c>
      <c r="Q44" s="136">
        <f t="shared" si="7"/>
        <v>0</v>
      </c>
      <c r="R44" s="136">
        <f t="shared" si="8"/>
        <v>0</v>
      </c>
      <c r="S44" s="136">
        <f t="shared" si="9"/>
        <v>0</v>
      </c>
      <c r="T44" s="136">
        <f t="shared" si="10"/>
        <v>0</v>
      </c>
      <c r="U44" s="136">
        <f t="shared" si="11"/>
        <v>0</v>
      </c>
      <c r="V44" s="27"/>
      <c r="W44" s="57">
        <f t="shared" si="2"/>
        <v>42552</v>
      </c>
      <c r="X44" s="142">
        <f>VLOOKUP($W44,$M$18:$U$55,N$12,TRUE)*VLOOKUP($W44,Parameter!$M$5:$U$14,Parameter!N$3,TRUE)</f>
        <v>0</v>
      </c>
      <c r="Y44" s="142">
        <f>VLOOKUP($W44,$M$18:$U$55,O$12,TRUE)*VLOOKUP($W44,Parameter!$M$5:$U$14,Parameter!O$3,TRUE)</f>
        <v>0</v>
      </c>
      <c r="Z44" s="142">
        <f>VLOOKUP($W44,$M$18:$U$55,P$12,TRUE)*VLOOKUP($W44,Parameter!$M$5:$U$14,Parameter!P$3,TRUE)</f>
        <v>0</v>
      </c>
      <c r="AA44" s="142">
        <f>VLOOKUP($W44,$M$18:$U$55,Q$12,TRUE)*VLOOKUP($W44,Parameter!$M$5:$U$14,Parameter!Q$3,TRUE)</f>
        <v>0</v>
      </c>
      <c r="AB44" s="142">
        <f>VLOOKUP($W44,$M$18:$U$55,R$12,TRUE)*VLOOKUP($W44,Parameter!$M$5:$U$14,Parameter!R$3,TRUE)</f>
        <v>0</v>
      </c>
      <c r="AC44" s="142">
        <f>VLOOKUP($W44,$M$18:$U$55,S$12,TRUE)*VLOOKUP($W44,Parameter!$M$5:$U$14,Parameter!S$3,TRUE)</f>
        <v>0</v>
      </c>
      <c r="AD44" s="142">
        <f>VLOOKUP($W44,$M$18:$U$55,T$12,TRUE)*VLOOKUP($W44,Parameter!$M$5:$U$14,Parameter!T$3,TRUE)</f>
        <v>0</v>
      </c>
      <c r="AE44" s="142">
        <f>VLOOKUP($W44,$M$18:$U$55,U$12,TRUE)*VLOOKUP($W44,Parameter!$M$5:$U$14,Parameter!U$3,TRUE)</f>
        <v>0</v>
      </c>
      <c r="AF44" s="39"/>
    </row>
    <row r="45" spans="2:32" ht="15">
      <c r="B45" s="38"/>
      <c r="C45" s="57">
        <f t="shared" si="12"/>
        <v>42583</v>
      </c>
      <c r="D45" s="103"/>
      <c r="E45" s="103"/>
      <c r="F45" s="103"/>
      <c r="G45" s="103"/>
      <c r="H45" s="103"/>
      <c r="I45" s="103"/>
      <c r="J45" s="103"/>
      <c r="K45" s="103"/>
      <c r="L45" s="27"/>
      <c r="M45" s="57">
        <f t="shared" si="1"/>
        <v>42583</v>
      </c>
      <c r="N45" s="136">
        <f t="shared" si="4"/>
        <v>0</v>
      </c>
      <c r="O45" s="136">
        <f t="shared" si="5"/>
        <v>0</v>
      </c>
      <c r="P45" s="136">
        <f t="shared" si="6"/>
        <v>0</v>
      </c>
      <c r="Q45" s="136">
        <f t="shared" si="7"/>
        <v>0</v>
      </c>
      <c r="R45" s="136">
        <f t="shared" si="8"/>
        <v>0</v>
      </c>
      <c r="S45" s="136">
        <f t="shared" si="9"/>
        <v>0</v>
      </c>
      <c r="T45" s="136">
        <f t="shared" si="10"/>
        <v>0</v>
      </c>
      <c r="U45" s="136">
        <f t="shared" si="11"/>
        <v>0</v>
      </c>
      <c r="V45" s="27"/>
      <c r="W45" s="57">
        <f t="shared" si="2"/>
        <v>42583</v>
      </c>
      <c r="X45" s="142">
        <f>VLOOKUP($W45,$M$18:$U$55,N$12,TRUE)*VLOOKUP($W45,Parameter!$M$5:$U$14,Parameter!N$3,TRUE)</f>
        <v>0</v>
      </c>
      <c r="Y45" s="142">
        <f>VLOOKUP($W45,$M$18:$U$55,O$12,TRUE)*VLOOKUP($W45,Parameter!$M$5:$U$14,Parameter!O$3,TRUE)</f>
        <v>0</v>
      </c>
      <c r="Z45" s="142">
        <f>VLOOKUP($W45,$M$18:$U$55,P$12,TRUE)*VLOOKUP($W45,Parameter!$M$5:$U$14,Parameter!P$3,TRUE)</f>
        <v>0</v>
      </c>
      <c r="AA45" s="142">
        <f>VLOOKUP($W45,$M$18:$U$55,Q$12,TRUE)*VLOOKUP($W45,Parameter!$M$5:$U$14,Parameter!Q$3,TRUE)</f>
        <v>0</v>
      </c>
      <c r="AB45" s="142">
        <f>VLOOKUP($W45,$M$18:$U$55,R$12,TRUE)*VLOOKUP($W45,Parameter!$M$5:$U$14,Parameter!R$3,TRUE)</f>
        <v>0</v>
      </c>
      <c r="AC45" s="142">
        <f>VLOOKUP($W45,$M$18:$U$55,S$12,TRUE)*VLOOKUP($W45,Parameter!$M$5:$U$14,Parameter!S$3,TRUE)</f>
        <v>0</v>
      </c>
      <c r="AD45" s="142">
        <f>VLOOKUP($W45,$M$18:$U$55,T$12,TRUE)*VLOOKUP($W45,Parameter!$M$5:$U$14,Parameter!T$3,TRUE)</f>
        <v>0</v>
      </c>
      <c r="AE45" s="142">
        <f>VLOOKUP($W45,$M$18:$U$55,U$12,TRUE)*VLOOKUP($W45,Parameter!$M$5:$U$14,Parameter!U$3,TRUE)</f>
        <v>0</v>
      </c>
      <c r="AF45" s="39"/>
    </row>
    <row r="46" spans="2:32" ht="15">
      <c r="B46" s="38"/>
      <c r="C46" s="57">
        <f t="shared" si="12"/>
        <v>42614</v>
      </c>
      <c r="D46" s="103"/>
      <c r="E46" s="103"/>
      <c r="F46" s="103"/>
      <c r="G46" s="103"/>
      <c r="H46" s="103"/>
      <c r="I46" s="103"/>
      <c r="J46" s="103"/>
      <c r="K46" s="103"/>
      <c r="L46" s="27"/>
      <c r="M46" s="57">
        <f t="shared" si="1"/>
        <v>42614</v>
      </c>
      <c r="N46" s="136">
        <f t="shared" si="4"/>
        <v>0</v>
      </c>
      <c r="O46" s="136">
        <f t="shared" si="5"/>
        <v>0</v>
      </c>
      <c r="P46" s="136">
        <f t="shared" si="6"/>
        <v>0</v>
      </c>
      <c r="Q46" s="136">
        <f t="shared" si="7"/>
        <v>0</v>
      </c>
      <c r="R46" s="136">
        <f t="shared" si="8"/>
        <v>0</v>
      </c>
      <c r="S46" s="136">
        <f t="shared" si="9"/>
        <v>0</v>
      </c>
      <c r="T46" s="136">
        <f t="shared" si="10"/>
        <v>0</v>
      </c>
      <c r="U46" s="136">
        <f t="shared" si="11"/>
        <v>0</v>
      </c>
      <c r="V46" s="27"/>
      <c r="W46" s="57">
        <f t="shared" si="2"/>
        <v>42614</v>
      </c>
      <c r="X46" s="142">
        <f>VLOOKUP($W46,$M$18:$U$55,N$12,TRUE)*VLOOKUP($W46,Parameter!$M$5:$U$14,Parameter!N$3,TRUE)</f>
        <v>0</v>
      </c>
      <c r="Y46" s="142">
        <f>VLOOKUP($W46,$M$18:$U$55,O$12,TRUE)*VLOOKUP($W46,Parameter!$M$5:$U$14,Parameter!O$3,TRUE)</f>
        <v>0</v>
      </c>
      <c r="Z46" s="142">
        <f>VLOOKUP($W46,$M$18:$U$55,P$12,TRUE)*VLOOKUP($W46,Parameter!$M$5:$U$14,Parameter!P$3,TRUE)</f>
        <v>0</v>
      </c>
      <c r="AA46" s="142">
        <f>VLOOKUP($W46,$M$18:$U$55,Q$12,TRUE)*VLOOKUP($W46,Parameter!$M$5:$U$14,Parameter!Q$3,TRUE)</f>
        <v>0</v>
      </c>
      <c r="AB46" s="142">
        <f>VLOOKUP($W46,$M$18:$U$55,R$12,TRUE)*VLOOKUP($W46,Parameter!$M$5:$U$14,Parameter!R$3,TRUE)</f>
        <v>0</v>
      </c>
      <c r="AC46" s="142">
        <f>VLOOKUP($W46,$M$18:$U$55,S$12,TRUE)*VLOOKUP($W46,Parameter!$M$5:$U$14,Parameter!S$3,TRUE)</f>
        <v>0</v>
      </c>
      <c r="AD46" s="142">
        <f>VLOOKUP($W46,$M$18:$U$55,T$12,TRUE)*VLOOKUP($W46,Parameter!$M$5:$U$14,Parameter!T$3,TRUE)</f>
        <v>0</v>
      </c>
      <c r="AE46" s="142">
        <f>VLOOKUP($W46,$M$18:$U$55,U$12,TRUE)*VLOOKUP($W46,Parameter!$M$5:$U$14,Parameter!U$3,TRUE)</f>
        <v>0</v>
      </c>
      <c r="AF46" s="39"/>
    </row>
    <row r="47" spans="2:32" ht="15">
      <c r="B47" s="38"/>
      <c r="C47" s="57">
        <f t="shared" si="12"/>
        <v>42644</v>
      </c>
      <c r="D47" s="103"/>
      <c r="E47" s="103"/>
      <c r="F47" s="103"/>
      <c r="G47" s="103"/>
      <c r="H47" s="103"/>
      <c r="I47" s="103"/>
      <c r="J47" s="103"/>
      <c r="K47" s="103"/>
      <c r="L47" s="27"/>
      <c r="M47" s="57">
        <f t="shared" si="1"/>
        <v>42644</v>
      </c>
      <c r="N47" s="136">
        <f t="shared" si="4"/>
        <v>0</v>
      </c>
      <c r="O47" s="136">
        <f t="shared" si="5"/>
        <v>0</v>
      </c>
      <c r="P47" s="136">
        <f t="shared" si="6"/>
        <v>0</v>
      </c>
      <c r="Q47" s="136">
        <f t="shared" si="7"/>
        <v>0</v>
      </c>
      <c r="R47" s="136">
        <f t="shared" si="8"/>
        <v>0</v>
      </c>
      <c r="S47" s="136">
        <f t="shared" si="9"/>
        <v>0</v>
      </c>
      <c r="T47" s="136">
        <f t="shared" si="10"/>
        <v>0</v>
      </c>
      <c r="U47" s="136">
        <f t="shared" si="11"/>
        <v>0</v>
      </c>
      <c r="V47" s="27"/>
      <c r="W47" s="57">
        <f t="shared" si="2"/>
        <v>42644</v>
      </c>
      <c r="X47" s="142">
        <f>VLOOKUP($W47,$M$18:$U$55,N$12,TRUE)*VLOOKUP($W47,Parameter!$M$5:$U$14,Parameter!N$3,TRUE)</f>
        <v>0</v>
      </c>
      <c r="Y47" s="142">
        <f>VLOOKUP($W47,$M$18:$U$55,O$12,TRUE)*VLOOKUP($W47,Parameter!$M$5:$U$14,Parameter!O$3,TRUE)</f>
        <v>0</v>
      </c>
      <c r="Z47" s="142">
        <f>VLOOKUP($W47,$M$18:$U$55,P$12,TRUE)*VLOOKUP($W47,Parameter!$M$5:$U$14,Parameter!P$3,TRUE)</f>
        <v>0</v>
      </c>
      <c r="AA47" s="142">
        <f>VLOOKUP($W47,$M$18:$U$55,Q$12,TRUE)*VLOOKUP($W47,Parameter!$M$5:$U$14,Parameter!Q$3,TRUE)</f>
        <v>0</v>
      </c>
      <c r="AB47" s="142">
        <f>VLOOKUP($W47,$M$18:$U$55,R$12,TRUE)*VLOOKUP($W47,Parameter!$M$5:$U$14,Parameter!R$3,TRUE)</f>
        <v>0</v>
      </c>
      <c r="AC47" s="142">
        <f>VLOOKUP($W47,$M$18:$U$55,S$12,TRUE)*VLOOKUP($W47,Parameter!$M$5:$U$14,Parameter!S$3,TRUE)</f>
        <v>0</v>
      </c>
      <c r="AD47" s="142">
        <f>VLOOKUP($W47,$M$18:$U$55,T$12,TRUE)*VLOOKUP($W47,Parameter!$M$5:$U$14,Parameter!T$3,TRUE)</f>
        <v>0</v>
      </c>
      <c r="AE47" s="142">
        <f>VLOOKUP($W47,$M$18:$U$55,U$12,TRUE)*VLOOKUP($W47,Parameter!$M$5:$U$14,Parameter!U$3,TRUE)</f>
        <v>0</v>
      </c>
      <c r="AF47" s="39"/>
    </row>
    <row r="48" spans="2:32" ht="15">
      <c r="B48" s="38"/>
      <c r="C48" s="57">
        <f t="shared" si="12"/>
        <v>42675</v>
      </c>
      <c r="D48" s="103"/>
      <c r="E48" s="103"/>
      <c r="F48" s="103"/>
      <c r="G48" s="103"/>
      <c r="H48" s="103"/>
      <c r="I48" s="103"/>
      <c r="J48" s="103"/>
      <c r="K48" s="103"/>
      <c r="L48" s="27"/>
      <c r="M48" s="57">
        <f t="shared" si="1"/>
        <v>42675</v>
      </c>
      <c r="N48" s="136">
        <f t="shared" si="4"/>
        <v>0</v>
      </c>
      <c r="O48" s="136">
        <f t="shared" si="5"/>
        <v>0</v>
      </c>
      <c r="P48" s="136">
        <f t="shared" si="6"/>
        <v>0</v>
      </c>
      <c r="Q48" s="136">
        <f t="shared" si="7"/>
        <v>0</v>
      </c>
      <c r="R48" s="136">
        <f t="shared" si="8"/>
        <v>0</v>
      </c>
      <c r="S48" s="136">
        <f t="shared" si="9"/>
        <v>0</v>
      </c>
      <c r="T48" s="136">
        <f t="shared" si="10"/>
        <v>0</v>
      </c>
      <c r="U48" s="136">
        <f t="shared" si="11"/>
        <v>0</v>
      </c>
      <c r="V48" s="27"/>
      <c r="W48" s="57">
        <f t="shared" si="2"/>
        <v>42675</v>
      </c>
      <c r="X48" s="142">
        <f>VLOOKUP($W48,$M$18:$U$55,N$12,TRUE)*VLOOKUP($W48,Parameter!$M$5:$U$14,Parameter!N$3,TRUE)</f>
        <v>0</v>
      </c>
      <c r="Y48" s="142">
        <f>VLOOKUP($W48,$M$18:$U$55,O$12,TRUE)*VLOOKUP($W48,Parameter!$M$5:$U$14,Parameter!O$3,TRUE)</f>
        <v>0</v>
      </c>
      <c r="Z48" s="142">
        <f>VLOOKUP($W48,$M$18:$U$55,P$12,TRUE)*VLOOKUP($W48,Parameter!$M$5:$U$14,Parameter!P$3,TRUE)</f>
        <v>0</v>
      </c>
      <c r="AA48" s="142">
        <f>VLOOKUP($W48,$M$18:$U$55,Q$12,TRUE)*VLOOKUP($W48,Parameter!$M$5:$U$14,Parameter!Q$3,TRUE)</f>
        <v>0</v>
      </c>
      <c r="AB48" s="142">
        <f>VLOOKUP($W48,$M$18:$U$55,R$12,TRUE)*VLOOKUP($W48,Parameter!$M$5:$U$14,Parameter!R$3,TRUE)</f>
        <v>0</v>
      </c>
      <c r="AC48" s="142">
        <f>VLOOKUP($W48,$M$18:$U$55,S$12,TRUE)*VLOOKUP($W48,Parameter!$M$5:$U$14,Parameter!S$3,TRUE)</f>
        <v>0</v>
      </c>
      <c r="AD48" s="142">
        <f>VLOOKUP($W48,$M$18:$U$55,T$12,TRUE)*VLOOKUP($W48,Parameter!$M$5:$U$14,Parameter!T$3,TRUE)</f>
        <v>0</v>
      </c>
      <c r="AE48" s="142">
        <f>VLOOKUP($W48,$M$18:$U$55,U$12,TRUE)*VLOOKUP($W48,Parameter!$M$5:$U$14,Parameter!U$3,TRUE)</f>
        <v>0</v>
      </c>
      <c r="AF48" s="39"/>
    </row>
    <row r="49" spans="2:32" ht="15">
      <c r="B49" s="38"/>
      <c r="C49" s="57">
        <f t="shared" si="12"/>
        <v>42705</v>
      </c>
      <c r="D49" s="103"/>
      <c r="E49" s="103"/>
      <c r="F49" s="103"/>
      <c r="G49" s="103"/>
      <c r="H49" s="103"/>
      <c r="I49" s="103"/>
      <c r="J49" s="103"/>
      <c r="K49" s="103"/>
      <c r="L49" s="27"/>
      <c r="M49" s="57">
        <f t="shared" si="1"/>
        <v>42705</v>
      </c>
      <c r="N49" s="136">
        <f t="shared" si="4"/>
        <v>0</v>
      </c>
      <c r="O49" s="136">
        <f t="shared" si="5"/>
        <v>0</v>
      </c>
      <c r="P49" s="136">
        <f t="shared" si="6"/>
        <v>0</v>
      </c>
      <c r="Q49" s="136">
        <f t="shared" si="7"/>
        <v>0</v>
      </c>
      <c r="R49" s="136">
        <f t="shared" si="8"/>
        <v>0</v>
      </c>
      <c r="S49" s="136">
        <f t="shared" si="9"/>
        <v>0</v>
      </c>
      <c r="T49" s="136">
        <f t="shared" si="10"/>
        <v>0</v>
      </c>
      <c r="U49" s="136">
        <f t="shared" si="11"/>
        <v>0</v>
      </c>
      <c r="V49" s="27"/>
      <c r="W49" s="57">
        <f t="shared" si="2"/>
        <v>42705</v>
      </c>
      <c r="X49" s="142">
        <f>VLOOKUP($W49,$M$18:$U$55,N$12,TRUE)*VLOOKUP($W49,Parameter!$M$5:$U$14,Parameter!N$3,TRUE)</f>
        <v>0</v>
      </c>
      <c r="Y49" s="142">
        <f>VLOOKUP($W49,$M$18:$U$55,O$12,TRUE)*VLOOKUP($W49,Parameter!$M$5:$U$14,Parameter!O$3,TRUE)</f>
        <v>0</v>
      </c>
      <c r="Z49" s="142">
        <f>VLOOKUP($W49,$M$18:$U$55,P$12,TRUE)*VLOOKUP($W49,Parameter!$M$5:$U$14,Parameter!P$3,TRUE)</f>
        <v>0</v>
      </c>
      <c r="AA49" s="142">
        <f>VLOOKUP($W49,$M$18:$U$55,Q$12,TRUE)*VLOOKUP($W49,Parameter!$M$5:$U$14,Parameter!Q$3,TRUE)</f>
        <v>0</v>
      </c>
      <c r="AB49" s="142">
        <f>VLOOKUP($W49,$M$18:$U$55,R$12,TRUE)*VLOOKUP($W49,Parameter!$M$5:$U$14,Parameter!R$3,TRUE)</f>
        <v>0</v>
      </c>
      <c r="AC49" s="142">
        <f>VLOOKUP($W49,$M$18:$U$55,S$12,TRUE)*VLOOKUP($W49,Parameter!$M$5:$U$14,Parameter!S$3,TRUE)</f>
        <v>0</v>
      </c>
      <c r="AD49" s="142">
        <f>VLOOKUP($W49,$M$18:$U$55,T$12,TRUE)*VLOOKUP($W49,Parameter!$M$5:$U$14,Parameter!T$3,TRUE)</f>
        <v>0</v>
      </c>
      <c r="AE49" s="142">
        <f>VLOOKUP($W49,$M$18:$U$55,U$12,TRUE)*VLOOKUP($W49,Parameter!$M$5:$U$14,Parameter!U$3,TRUE)</f>
        <v>0</v>
      </c>
      <c r="AF49" s="39"/>
    </row>
    <row r="50" spans="2:32" ht="15">
      <c r="B50" s="38"/>
      <c r="C50" s="57">
        <f t="shared" si="12"/>
        <v>42736</v>
      </c>
      <c r="D50" s="103"/>
      <c r="E50" s="103"/>
      <c r="F50" s="103"/>
      <c r="G50" s="103"/>
      <c r="H50" s="103"/>
      <c r="I50" s="103"/>
      <c r="J50" s="103"/>
      <c r="K50" s="103"/>
      <c r="L50" s="27"/>
      <c r="M50" s="57">
        <f t="shared" si="1"/>
        <v>42736</v>
      </c>
      <c r="N50" s="136">
        <f t="shared" si="4"/>
        <v>0</v>
      </c>
      <c r="O50" s="136">
        <f t="shared" si="5"/>
        <v>0</v>
      </c>
      <c r="P50" s="136">
        <f t="shared" si="6"/>
        <v>0</v>
      </c>
      <c r="Q50" s="136">
        <f t="shared" si="7"/>
        <v>0</v>
      </c>
      <c r="R50" s="136">
        <f t="shared" si="8"/>
        <v>0</v>
      </c>
      <c r="S50" s="136">
        <f t="shared" si="9"/>
        <v>0</v>
      </c>
      <c r="T50" s="136">
        <f t="shared" si="10"/>
        <v>0</v>
      </c>
      <c r="U50" s="136">
        <f t="shared" si="11"/>
        <v>0</v>
      </c>
      <c r="V50" s="27"/>
      <c r="W50" s="57">
        <f t="shared" si="2"/>
        <v>42736</v>
      </c>
      <c r="X50" s="142">
        <f>VLOOKUP($W50,$M$18:$U$55,N$12,TRUE)*VLOOKUP($W50,Parameter!$M$5:$U$14,Parameter!N$3,TRUE)</f>
        <v>0</v>
      </c>
      <c r="Y50" s="142">
        <f>VLOOKUP($W50,$M$18:$U$55,O$12,TRUE)*VLOOKUP($W50,Parameter!$M$5:$U$14,Parameter!O$3,TRUE)</f>
        <v>0</v>
      </c>
      <c r="Z50" s="142">
        <f>VLOOKUP($W50,$M$18:$U$55,P$12,TRUE)*VLOOKUP($W50,Parameter!$M$5:$U$14,Parameter!P$3,TRUE)</f>
        <v>0</v>
      </c>
      <c r="AA50" s="142">
        <f>VLOOKUP($W50,$M$18:$U$55,Q$12,TRUE)*VLOOKUP($W50,Parameter!$M$5:$U$14,Parameter!Q$3,TRUE)</f>
        <v>0</v>
      </c>
      <c r="AB50" s="142">
        <f>VLOOKUP($W50,$M$18:$U$55,R$12,TRUE)*VLOOKUP($W50,Parameter!$M$5:$U$14,Parameter!R$3,TRUE)</f>
        <v>0</v>
      </c>
      <c r="AC50" s="142">
        <f>VLOOKUP($W50,$M$18:$U$55,S$12,TRUE)*VLOOKUP($W50,Parameter!$M$5:$U$14,Parameter!S$3,TRUE)</f>
        <v>0</v>
      </c>
      <c r="AD50" s="142">
        <f>VLOOKUP($W50,$M$18:$U$55,T$12,TRUE)*VLOOKUP($W50,Parameter!$M$5:$U$14,Parameter!T$3,TRUE)</f>
        <v>0</v>
      </c>
      <c r="AE50" s="142">
        <f>VLOOKUP($W50,$M$18:$U$55,U$12,TRUE)*VLOOKUP($W50,Parameter!$M$5:$U$14,Parameter!U$3,TRUE)</f>
        <v>0</v>
      </c>
      <c r="AF50" s="39"/>
    </row>
    <row r="51" spans="2:32" ht="15">
      <c r="B51" s="38"/>
      <c r="C51" s="57">
        <f t="shared" si="12"/>
        <v>42767</v>
      </c>
      <c r="D51" s="103"/>
      <c r="E51" s="103"/>
      <c r="F51" s="103"/>
      <c r="G51" s="103"/>
      <c r="H51" s="103"/>
      <c r="I51" s="103"/>
      <c r="J51" s="103"/>
      <c r="K51" s="103"/>
      <c r="L51" s="27"/>
      <c r="M51" s="57">
        <f t="shared" si="1"/>
        <v>42767</v>
      </c>
      <c r="N51" s="136">
        <f t="shared" si="4"/>
        <v>0</v>
      </c>
      <c r="O51" s="136">
        <f t="shared" si="5"/>
        <v>0</v>
      </c>
      <c r="P51" s="136">
        <f t="shared" si="6"/>
        <v>0</v>
      </c>
      <c r="Q51" s="136">
        <f t="shared" si="7"/>
        <v>0</v>
      </c>
      <c r="R51" s="136">
        <f t="shared" si="8"/>
        <v>0</v>
      </c>
      <c r="S51" s="136">
        <f t="shared" si="9"/>
        <v>0</v>
      </c>
      <c r="T51" s="136">
        <f t="shared" si="10"/>
        <v>0</v>
      </c>
      <c r="U51" s="136">
        <f t="shared" si="11"/>
        <v>0</v>
      </c>
      <c r="V51" s="27"/>
      <c r="W51" s="57">
        <f t="shared" si="2"/>
        <v>42767</v>
      </c>
      <c r="X51" s="142">
        <f>VLOOKUP($W51,$M$18:$U$55,N$12,TRUE)*VLOOKUP($W51,Parameter!$M$5:$U$14,Parameter!N$3,TRUE)</f>
        <v>0</v>
      </c>
      <c r="Y51" s="142">
        <f>VLOOKUP($W51,$M$18:$U$55,O$12,TRUE)*VLOOKUP($W51,Parameter!$M$5:$U$14,Parameter!O$3,TRUE)</f>
        <v>0</v>
      </c>
      <c r="Z51" s="142">
        <f>VLOOKUP($W51,$M$18:$U$55,P$12,TRUE)*VLOOKUP($W51,Parameter!$M$5:$U$14,Parameter!P$3,TRUE)</f>
        <v>0</v>
      </c>
      <c r="AA51" s="142">
        <f>VLOOKUP($W51,$M$18:$U$55,Q$12,TRUE)*VLOOKUP($W51,Parameter!$M$5:$U$14,Parameter!Q$3,TRUE)</f>
        <v>0</v>
      </c>
      <c r="AB51" s="142">
        <f>VLOOKUP($W51,$M$18:$U$55,R$12,TRUE)*VLOOKUP($W51,Parameter!$M$5:$U$14,Parameter!R$3,TRUE)</f>
        <v>0</v>
      </c>
      <c r="AC51" s="142">
        <f>VLOOKUP($W51,$M$18:$U$55,S$12,TRUE)*VLOOKUP($W51,Parameter!$M$5:$U$14,Parameter!S$3,TRUE)</f>
        <v>0</v>
      </c>
      <c r="AD51" s="142">
        <f>VLOOKUP($W51,$M$18:$U$55,T$12,TRUE)*VLOOKUP($W51,Parameter!$M$5:$U$14,Parameter!T$3,TRUE)</f>
        <v>0</v>
      </c>
      <c r="AE51" s="142">
        <f>VLOOKUP($W51,$M$18:$U$55,U$12,TRUE)*VLOOKUP($W51,Parameter!$M$5:$U$14,Parameter!U$3,TRUE)</f>
        <v>0</v>
      </c>
      <c r="AF51" s="39"/>
    </row>
    <row r="52" spans="2:32" ht="15">
      <c r="B52" s="38"/>
      <c r="C52" s="57">
        <f t="shared" si="12"/>
        <v>42795</v>
      </c>
      <c r="D52" s="103"/>
      <c r="E52" s="103"/>
      <c r="F52" s="103"/>
      <c r="G52" s="103"/>
      <c r="H52" s="103"/>
      <c r="I52" s="103"/>
      <c r="J52" s="103"/>
      <c r="K52" s="103"/>
      <c r="L52" s="27"/>
      <c r="M52" s="57">
        <f t="shared" si="1"/>
        <v>42795</v>
      </c>
      <c r="N52" s="136">
        <f t="shared" si="4"/>
        <v>0</v>
      </c>
      <c r="O52" s="136">
        <f t="shared" si="5"/>
        <v>0</v>
      </c>
      <c r="P52" s="136">
        <f t="shared" si="6"/>
        <v>0</v>
      </c>
      <c r="Q52" s="136">
        <f t="shared" si="7"/>
        <v>0</v>
      </c>
      <c r="R52" s="136">
        <f t="shared" si="8"/>
        <v>0</v>
      </c>
      <c r="S52" s="136">
        <f t="shared" si="9"/>
        <v>0</v>
      </c>
      <c r="T52" s="136">
        <f t="shared" si="10"/>
        <v>0</v>
      </c>
      <c r="U52" s="136">
        <f t="shared" si="11"/>
        <v>0</v>
      </c>
      <c r="V52" s="27"/>
      <c r="W52" s="57">
        <f t="shared" si="2"/>
        <v>42795</v>
      </c>
      <c r="X52" s="142">
        <f>VLOOKUP($W52,$M$18:$U$55,N$12,TRUE)*VLOOKUP($W52,Parameter!$M$5:$U$14,Parameter!N$3,TRUE)</f>
        <v>0</v>
      </c>
      <c r="Y52" s="142">
        <f>VLOOKUP($W52,$M$18:$U$55,O$12,TRUE)*VLOOKUP($W52,Parameter!$M$5:$U$14,Parameter!O$3,TRUE)</f>
        <v>0</v>
      </c>
      <c r="Z52" s="142">
        <f>VLOOKUP($W52,$M$18:$U$55,P$12,TRUE)*VLOOKUP($W52,Parameter!$M$5:$U$14,Parameter!P$3,TRUE)</f>
        <v>0</v>
      </c>
      <c r="AA52" s="142">
        <f>VLOOKUP($W52,$M$18:$U$55,Q$12,TRUE)*VLOOKUP($W52,Parameter!$M$5:$U$14,Parameter!Q$3,TRUE)</f>
        <v>0</v>
      </c>
      <c r="AB52" s="142">
        <f>VLOOKUP($W52,$M$18:$U$55,R$12,TRUE)*VLOOKUP($W52,Parameter!$M$5:$U$14,Parameter!R$3,TRUE)</f>
        <v>0</v>
      </c>
      <c r="AC52" s="142">
        <f>VLOOKUP($W52,$M$18:$U$55,S$12,TRUE)*VLOOKUP($W52,Parameter!$M$5:$U$14,Parameter!S$3,TRUE)</f>
        <v>0</v>
      </c>
      <c r="AD52" s="142">
        <f>VLOOKUP($W52,$M$18:$U$55,T$12,TRUE)*VLOOKUP($W52,Parameter!$M$5:$U$14,Parameter!T$3,TRUE)</f>
        <v>0</v>
      </c>
      <c r="AE52" s="142">
        <f>VLOOKUP($W52,$M$18:$U$55,U$12,TRUE)*VLOOKUP($W52,Parameter!$M$5:$U$14,Parameter!U$3,TRUE)</f>
        <v>0</v>
      </c>
      <c r="AF52" s="39"/>
    </row>
    <row r="53" spans="2:32" ht="15">
      <c r="B53" s="38"/>
      <c r="C53" s="57">
        <f t="shared" si="12"/>
        <v>42826</v>
      </c>
      <c r="D53" s="103"/>
      <c r="E53" s="103"/>
      <c r="F53" s="103"/>
      <c r="G53" s="103"/>
      <c r="H53" s="103"/>
      <c r="I53" s="103"/>
      <c r="J53" s="103"/>
      <c r="K53" s="103"/>
      <c r="L53" s="27"/>
      <c r="M53" s="57">
        <f t="shared" si="1"/>
        <v>42826</v>
      </c>
      <c r="N53" s="136">
        <f t="shared" si="4"/>
        <v>0</v>
      </c>
      <c r="O53" s="136">
        <f t="shared" si="5"/>
        <v>0</v>
      </c>
      <c r="P53" s="136">
        <f t="shared" si="6"/>
        <v>0</v>
      </c>
      <c r="Q53" s="136">
        <f t="shared" si="7"/>
        <v>0</v>
      </c>
      <c r="R53" s="136">
        <f t="shared" si="8"/>
        <v>0</v>
      </c>
      <c r="S53" s="136">
        <f t="shared" si="9"/>
        <v>0</v>
      </c>
      <c r="T53" s="136">
        <f t="shared" si="10"/>
        <v>0</v>
      </c>
      <c r="U53" s="136">
        <f t="shared" si="11"/>
        <v>0</v>
      </c>
      <c r="V53" s="27"/>
      <c r="W53" s="57">
        <f t="shared" si="2"/>
        <v>42826</v>
      </c>
      <c r="X53" s="142">
        <f>VLOOKUP($W53,$M$18:$U$55,N$12,TRUE)*VLOOKUP($W53,Parameter!$M$5:$U$14,Parameter!N$3,TRUE)</f>
        <v>0</v>
      </c>
      <c r="Y53" s="142">
        <f>VLOOKUP($W53,$M$18:$U$55,O$12,TRUE)*VLOOKUP($W53,Parameter!$M$5:$U$14,Parameter!O$3,TRUE)</f>
        <v>0</v>
      </c>
      <c r="Z53" s="142">
        <f>VLOOKUP($W53,$M$18:$U$55,P$12,TRUE)*VLOOKUP($W53,Parameter!$M$5:$U$14,Parameter!P$3,TRUE)</f>
        <v>0</v>
      </c>
      <c r="AA53" s="142">
        <f>VLOOKUP($W53,$M$18:$U$55,Q$12,TRUE)*VLOOKUP($W53,Parameter!$M$5:$U$14,Parameter!Q$3,TRUE)</f>
        <v>0</v>
      </c>
      <c r="AB53" s="142">
        <f>VLOOKUP($W53,$M$18:$U$55,R$12,TRUE)*VLOOKUP($W53,Parameter!$M$5:$U$14,Parameter!R$3,TRUE)</f>
        <v>0</v>
      </c>
      <c r="AC53" s="142">
        <f>VLOOKUP($W53,$M$18:$U$55,S$12,TRUE)*VLOOKUP($W53,Parameter!$M$5:$U$14,Parameter!S$3,TRUE)</f>
        <v>0</v>
      </c>
      <c r="AD53" s="142">
        <f>VLOOKUP($W53,$M$18:$U$55,T$12,TRUE)*VLOOKUP($W53,Parameter!$M$5:$U$14,Parameter!T$3,TRUE)</f>
        <v>0</v>
      </c>
      <c r="AE53" s="142">
        <f>VLOOKUP($W53,$M$18:$U$55,U$12,TRUE)*VLOOKUP($W53,Parameter!$M$5:$U$14,Parameter!U$3,TRUE)</f>
        <v>0</v>
      </c>
      <c r="AF53" s="39"/>
    </row>
    <row r="54" spans="2:32" ht="15">
      <c r="B54" s="38"/>
      <c r="C54" s="57">
        <f t="shared" si="12"/>
        <v>42856</v>
      </c>
      <c r="D54" s="103"/>
      <c r="E54" s="103"/>
      <c r="F54" s="103"/>
      <c r="G54" s="103"/>
      <c r="H54" s="103"/>
      <c r="I54" s="103"/>
      <c r="J54" s="103"/>
      <c r="K54" s="103"/>
      <c r="L54" s="27"/>
      <c r="M54" s="57">
        <f t="shared" si="1"/>
        <v>42856</v>
      </c>
      <c r="N54" s="136">
        <f t="shared" si="4"/>
        <v>0</v>
      </c>
      <c r="O54" s="136">
        <f t="shared" si="5"/>
        <v>0</v>
      </c>
      <c r="P54" s="136">
        <f t="shared" si="6"/>
        <v>0</v>
      </c>
      <c r="Q54" s="136">
        <f t="shared" si="7"/>
        <v>0</v>
      </c>
      <c r="R54" s="136">
        <f t="shared" si="8"/>
        <v>0</v>
      </c>
      <c r="S54" s="136">
        <f t="shared" si="9"/>
        <v>0</v>
      </c>
      <c r="T54" s="136">
        <f t="shared" si="10"/>
        <v>0</v>
      </c>
      <c r="U54" s="136">
        <f t="shared" si="11"/>
        <v>0</v>
      </c>
      <c r="V54" s="27"/>
      <c r="W54" s="57">
        <f t="shared" si="2"/>
        <v>42856</v>
      </c>
      <c r="X54" s="142">
        <f>VLOOKUP($W54,$M$18:$U$55,N$12,TRUE)*VLOOKUP($W54,Parameter!$M$5:$U$14,Parameter!N$3,TRUE)</f>
        <v>0</v>
      </c>
      <c r="Y54" s="142">
        <f>VLOOKUP($W54,$M$18:$U$55,O$12,TRUE)*VLOOKUP($W54,Parameter!$M$5:$U$14,Parameter!O$3,TRUE)</f>
        <v>0</v>
      </c>
      <c r="Z54" s="142">
        <f>VLOOKUP($W54,$M$18:$U$55,P$12,TRUE)*VLOOKUP($W54,Parameter!$M$5:$U$14,Parameter!P$3,TRUE)</f>
        <v>0</v>
      </c>
      <c r="AA54" s="142">
        <f>VLOOKUP($W54,$M$18:$U$55,Q$12,TRUE)*VLOOKUP($W54,Parameter!$M$5:$U$14,Parameter!Q$3,TRUE)</f>
        <v>0</v>
      </c>
      <c r="AB54" s="142">
        <f>VLOOKUP($W54,$M$18:$U$55,R$12,TRUE)*VLOOKUP($W54,Parameter!$M$5:$U$14,Parameter!R$3,TRUE)</f>
        <v>0</v>
      </c>
      <c r="AC54" s="142">
        <f>VLOOKUP($W54,$M$18:$U$55,S$12,TRUE)*VLOOKUP($W54,Parameter!$M$5:$U$14,Parameter!S$3,TRUE)</f>
        <v>0</v>
      </c>
      <c r="AD54" s="142">
        <f>VLOOKUP($W54,$M$18:$U$55,T$12,TRUE)*VLOOKUP($W54,Parameter!$M$5:$U$14,Parameter!T$3,TRUE)</f>
        <v>0</v>
      </c>
      <c r="AE54" s="142">
        <f>VLOOKUP($W54,$M$18:$U$55,U$12,TRUE)*VLOOKUP($W54,Parameter!$M$5:$U$14,Parameter!U$3,TRUE)</f>
        <v>0</v>
      </c>
      <c r="AF54" s="39"/>
    </row>
    <row r="55" spans="2:32" ht="15">
      <c r="B55" s="38"/>
      <c r="C55" s="57">
        <f t="shared" si="12"/>
        <v>42887</v>
      </c>
      <c r="D55" s="103"/>
      <c r="E55" s="103"/>
      <c r="F55" s="103"/>
      <c r="G55" s="103"/>
      <c r="H55" s="103"/>
      <c r="I55" s="103"/>
      <c r="J55" s="103"/>
      <c r="K55" s="103"/>
      <c r="L55" s="27"/>
      <c r="M55" s="57">
        <f t="shared" si="1"/>
        <v>42887</v>
      </c>
      <c r="N55" s="136">
        <f t="shared" si="4"/>
        <v>0</v>
      </c>
      <c r="O55" s="136">
        <f t="shared" si="5"/>
        <v>0</v>
      </c>
      <c r="P55" s="136">
        <f t="shared" si="6"/>
        <v>0</v>
      </c>
      <c r="Q55" s="136">
        <f t="shared" si="7"/>
        <v>0</v>
      </c>
      <c r="R55" s="136">
        <f t="shared" si="8"/>
        <v>0</v>
      </c>
      <c r="S55" s="136">
        <f t="shared" si="9"/>
        <v>0</v>
      </c>
      <c r="T55" s="136">
        <f t="shared" si="10"/>
        <v>0</v>
      </c>
      <c r="U55" s="136">
        <f t="shared" si="11"/>
        <v>0</v>
      </c>
      <c r="V55" s="27"/>
      <c r="W55" s="57">
        <f t="shared" si="2"/>
        <v>42887</v>
      </c>
      <c r="X55" s="142">
        <f>VLOOKUP($W55,$M$18:$U$55,N$12,TRUE)*VLOOKUP($W55,Parameter!$M$5:$U$14,Parameter!N$3,TRUE)</f>
        <v>0</v>
      </c>
      <c r="Y55" s="142">
        <f>VLOOKUP($W55,$M$18:$U$55,O$12,TRUE)*VLOOKUP($W55,Parameter!$M$5:$U$14,Parameter!O$3,TRUE)</f>
        <v>0</v>
      </c>
      <c r="Z55" s="142">
        <f>VLOOKUP($W55,$M$18:$U$55,P$12,TRUE)*VLOOKUP($W55,Parameter!$M$5:$U$14,Parameter!P$3,TRUE)</f>
        <v>0</v>
      </c>
      <c r="AA55" s="142">
        <f>VLOOKUP($W55,$M$18:$U$55,Q$12,TRUE)*VLOOKUP($W55,Parameter!$M$5:$U$14,Parameter!Q$3,TRUE)</f>
        <v>0</v>
      </c>
      <c r="AB55" s="142">
        <f>VLOOKUP($W55,$M$18:$U$55,R$12,TRUE)*VLOOKUP($W55,Parameter!$M$5:$U$14,Parameter!R$3,TRUE)</f>
        <v>0</v>
      </c>
      <c r="AC55" s="142">
        <f>VLOOKUP($W55,$M$18:$U$55,S$12,TRUE)*VLOOKUP($W55,Parameter!$M$5:$U$14,Parameter!S$3,TRUE)</f>
        <v>0</v>
      </c>
      <c r="AD55" s="142">
        <f>VLOOKUP($W55,$M$18:$U$55,T$12,TRUE)*VLOOKUP($W55,Parameter!$M$5:$U$14,Parameter!T$3,TRUE)</f>
        <v>0</v>
      </c>
      <c r="AE55" s="142">
        <f>VLOOKUP($W55,$M$18:$U$55,U$12,TRUE)*VLOOKUP($W55,Parameter!$M$5:$U$14,Parameter!U$3,TRUE)</f>
        <v>0</v>
      </c>
      <c r="AF55" s="39"/>
    </row>
    <row r="56" spans="2:32" ht="15">
      <c r="B56" s="4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48"/>
    </row>
  </sheetData>
  <sheetProtection password="CDD8" sheet="1" objects="1" scenarios="1" selectLockedCells="1"/>
  <conditionalFormatting sqref="V8:V10">
    <cfRule type="expression" priority="1" dxfId="0">
      <formula>$V$8&gt;$C$10</formula>
    </cfRule>
  </conditionalFormatting>
  <printOptions/>
  <pageMargins left="0.5" right="0.5" top="0.5" bottom="0.5" header="0.3" footer="0.3"/>
  <pageSetup fitToHeight="1" fitToWidth="1" horizontalDpi="600" verticalDpi="600" orientation="landscape" scale="47" r:id="rId1"/>
</worksheet>
</file>

<file path=xl/worksheets/sheet4.xml><?xml version="1.0" encoding="utf-8"?>
<worksheet xmlns="http://schemas.openxmlformats.org/spreadsheetml/2006/main" xmlns:r="http://schemas.openxmlformats.org/officeDocument/2006/relationships">
  <sheetPr>
    <pageSetUpPr fitToPage="1"/>
  </sheetPr>
  <dimension ref="B2:S56"/>
  <sheetViews>
    <sheetView showGridLines="0" zoomScale="80" zoomScaleNormal="80" zoomScalePageLayoutView="0" workbookViewId="0" topLeftCell="A1">
      <selection activeCell="K14" sqref="K14"/>
    </sheetView>
  </sheetViews>
  <sheetFormatPr defaultColWidth="9.140625" defaultRowHeight="15"/>
  <cols>
    <col min="1" max="1" width="2.8515625" style="0" customWidth="1"/>
    <col min="2" max="2" width="3.28125" style="0" bestFit="1" customWidth="1"/>
    <col min="4" max="16" width="15.7109375" style="0" customWidth="1"/>
    <col min="17" max="17" width="2.7109375" style="0" customWidth="1"/>
    <col min="19" max="19" width="10.140625" style="0" bestFit="1" customWidth="1"/>
  </cols>
  <sheetData>
    <row r="2" spans="2:17" ht="22.5">
      <c r="B2" s="49"/>
      <c r="C2" s="50" t="s">
        <v>69</v>
      </c>
      <c r="D2" s="51"/>
      <c r="E2" s="51"/>
      <c r="F2" s="51"/>
      <c r="G2" s="51"/>
      <c r="H2" s="51"/>
      <c r="I2" s="51"/>
      <c r="J2" s="51"/>
      <c r="K2" s="51"/>
      <c r="L2" s="51"/>
      <c r="M2" s="51"/>
      <c r="N2" s="51"/>
      <c r="O2" s="51"/>
      <c r="P2" s="51"/>
      <c r="Q2" s="52"/>
    </row>
    <row r="3" spans="2:17" ht="15">
      <c r="B3" s="38"/>
      <c r="C3" s="27" t="s">
        <v>103</v>
      </c>
      <c r="D3" s="27"/>
      <c r="E3" s="27"/>
      <c r="F3" s="27"/>
      <c r="G3" s="27"/>
      <c r="H3" s="27"/>
      <c r="I3" s="27"/>
      <c r="J3" s="27"/>
      <c r="K3" s="27"/>
      <c r="L3" s="27"/>
      <c r="M3" s="27"/>
      <c r="N3" s="27"/>
      <c r="O3" s="27"/>
      <c r="P3" s="27"/>
      <c r="Q3" s="39"/>
    </row>
    <row r="4" spans="2:17" ht="15">
      <c r="B4" s="38"/>
      <c r="C4" s="27" t="s">
        <v>105</v>
      </c>
      <c r="D4" s="27"/>
      <c r="E4" s="27"/>
      <c r="F4" s="27"/>
      <c r="G4" s="27"/>
      <c r="H4" s="27"/>
      <c r="I4" s="27"/>
      <c r="J4" s="27"/>
      <c r="K4" s="27"/>
      <c r="L4" s="27"/>
      <c r="M4" s="27"/>
      <c r="N4" s="27"/>
      <c r="O4" s="27"/>
      <c r="P4" s="27"/>
      <c r="Q4" s="39"/>
    </row>
    <row r="5" spans="2:17" ht="15">
      <c r="B5" s="38"/>
      <c r="C5" s="41">
        <v>7</v>
      </c>
      <c r="D5" s="27"/>
      <c r="E5" s="27"/>
      <c r="F5" s="27"/>
      <c r="G5" s="27"/>
      <c r="H5" s="27"/>
      <c r="I5" s="27"/>
      <c r="J5" s="27"/>
      <c r="K5" s="27"/>
      <c r="L5" s="27"/>
      <c r="M5" s="27"/>
      <c r="N5" s="27"/>
      <c r="O5" s="27"/>
      <c r="P5" s="27"/>
      <c r="Q5" s="39"/>
    </row>
    <row r="6" spans="2:17" ht="15">
      <c r="B6" s="38"/>
      <c r="C6" s="40">
        <f>'2. Expenses'!D6</f>
        <v>2014</v>
      </c>
      <c r="D6" s="161">
        <f>VLOOKUP(D7,Parameter!$B$4:$K$7,Parameter!$K$3,FALSE)</f>
        <v>1</v>
      </c>
      <c r="E6" s="27"/>
      <c r="F6" s="27"/>
      <c r="G6" s="141"/>
      <c r="H6" s="27"/>
      <c r="I6" s="27"/>
      <c r="J6" s="27"/>
      <c r="K6" s="27"/>
      <c r="L6" s="27"/>
      <c r="M6" s="27"/>
      <c r="N6" s="27"/>
      <c r="O6" s="27"/>
      <c r="P6" s="26"/>
      <c r="Q6" s="39"/>
    </row>
    <row r="7" spans="2:17" s="24" customFormat="1" ht="15">
      <c r="B7" s="42"/>
      <c r="C7" s="43" t="s">
        <v>9</v>
      </c>
      <c r="D7" s="32">
        <f>DATE(C6,C5,1)</f>
        <v>41821</v>
      </c>
      <c r="E7" s="25">
        <f>EDATE(D7,1)</f>
        <v>41852</v>
      </c>
      <c r="F7" s="25">
        <f aca="true" t="shared" si="0" ref="F7:O7">EDATE(E7,1)</f>
        <v>41883</v>
      </c>
      <c r="G7" s="25">
        <f t="shared" si="0"/>
        <v>41913</v>
      </c>
      <c r="H7" s="25">
        <f t="shared" si="0"/>
        <v>41944</v>
      </c>
      <c r="I7" s="25">
        <f t="shared" si="0"/>
        <v>41974</v>
      </c>
      <c r="J7" s="25">
        <f t="shared" si="0"/>
        <v>42005</v>
      </c>
      <c r="K7" s="25">
        <f t="shared" si="0"/>
        <v>42036</v>
      </c>
      <c r="L7" s="25">
        <f t="shared" si="0"/>
        <v>42064</v>
      </c>
      <c r="M7" s="25">
        <f t="shared" si="0"/>
        <v>42095</v>
      </c>
      <c r="N7" s="25">
        <f t="shared" si="0"/>
        <v>42125</v>
      </c>
      <c r="O7" s="25">
        <f t="shared" si="0"/>
        <v>42156</v>
      </c>
      <c r="P7" s="33" t="s">
        <v>31</v>
      </c>
      <c r="Q7" s="44"/>
    </row>
    <row r="8" spans="2:17" ht="15">
      <c r="B8" s="45">
        <v>2</v>
      </c>
      <c r="C8" s="46" t="s">
        <v>10</v>
      </c>
      <c r="D8" s="26">
        <v>0</v>
      </c>
      <c r="E8" s="35"/>
      <c r="F8" s="35"/>
      <c r="G8" s="34">
        <v>0</v>
      </c>
      <c r="H8" s="35"/>
      <c r="I8" s="35"/>
      <c r="J8" s="34">
        <f>SUM(VLOOKUP(EDATE(J$7,-6),'3. Count of Individuals'!$W$18:$AE$55,'4. Provider Service Revenue'!$B8,FALSE),VLOOKUP(EDATE(J$7,-5),'3. Count of Individuals'!$W$18:$AE$55,'4. Provider Service Revenue'!$B8,FALSE),VLOOKUP(EDATE(J$7,-4),'3. Count of Individuals'!$W$18:$AE$55,'4. Provider Service Revenue'!$B8,FALSE)*VLOOKUP(MONTH(J$7),Parameter!$C$18:$D$21,2,FALSE))</f>
        <v>0</v>
      </c>
      <c r="K8" s="35"/>
      <c r="L8" s="35"/>
      <c r="M8" s="34">
        <f>SUM(VLOOKUP(EDATE(M$7,-6),'3. Count of Individuals'!$W$18:$AE$55,'4. Provider Service Revenue'!$B8,FALSE),VLOOKUP(EDATE(M$7,-5),'3. Count of Individuals'!$W$18:$AE$55,'4. Provider Service Revenue'!$B8,FALSE),VLOOKUP(EDATE(M$7,-4),'3. Count of Individuals'!$W$18:$AE$55,'4. Provider Service Revenue'!$B8,FALSE)-(($D8/1.33)*VLOOKUP(MONTH(M$7),Parameter!$C$18:$D$21,2,FALSE)))</f>
        <v>0</v>
      </c>
      <c r="N8" s="35"/>
      <c r="O8" s="35"/>
      <c r="P8" s="26">
        <f>SUM(D8:O8)</f>
        <v>0</v>
      </c>
      <c r="Q8" s="39"/>
    </row>
    <row r="9" spans="2:17" ht="15">
      <c r="B9" s="45">
        <v>3</v>
      </c>
      <c r="C9" s="46" t="s">
        <v>11</v>
      </c>
      <c r="D9" s="26">
        <v>0</v>
      </c>
      <c r="E9" s="35"/>
      <c r="F9" s="35"/>
      <c r="G9" s="34">
        <v>0</v>
      </c>
      <c r="H9" s="35"/>
      <c r="I9" s="35"/>
      <c r="J9" s="34">
        <f>SUM(VLOOKUP(EDATE(J$7,-6),'3. Count of Individuals'!$W$18:$AE$55,'4. Provider Service Revenue'!$B9,FALSE),VLOOKUP(EDATE(J$7,-5),'3. Count of Individuals'!$W$18:$AE$55,'4. Provider Service Revenue'!$B9,FALSE),VLOOKUP(EDATE(J$7,-4),'3. Count of Individuals'!$W$18:$AE$55,'4. Provider Service Revenue'!$B9,FALSE)*VLOOKUP(MONTH(J$7),Parameter!$C$18:$D$21,2,FALSE))</f>
        <v>0</v>
      </c>
      <c r="K9" s="35"/>
      <c r="L9" s="35"/>
      <c r="M9" s="34">
        <f>SUM(VLOOKUP(EDATE(M$7,-6),'3. Count of Individuals'!$W$18:$AE$55,'4. Provider Service Revenue'!$B9,FALSE),VLOOKUP(EDATE(M$7,-5),'3. Count of Individuals'!$W$18:$AE$55,'4. Provider Service Revenue'!$B9,FALSE),VLOOKUP(EDATE(M$7,-4),'3. Count of Individuals'!$W$18:$AE$55,'4. Provider Service Revenue'!$B9,FALSE)-(($D9/1.33)*VLOOKUP(MONTH(M$7),Parameter!$C$18:$D$21,2,FALSE)))</f>
        <v>0</v>
      </c>
      <c r="N9" s="35"/>
      <c r="O9" s="35"/>
      <c r="P9" s="26">
        <f aca="true" t="shared" si="1" ref="P9:P15">SUM(D9:O9)</f>
        <v>0</v>
      </c>
      <c r="Q9" s="39"/>
    </row>
    <row r="10" spans="2:17" ht="15">
      <c r="B10" s="45">
        <v>4</v>
      </c>
      <c r="C10" s="101" t="s">
        <v>12</v>
      </c>
      <c r="D10" s="26">
        <f>SUM(VLOOKUP(EDATE(D$7,-1),'3. Count of Individuals'!$W$16:$AE$55,'4. Provider Service Revenue'!$B10,FALSE)*3*$D$6,VLOOKUP(EDATE(D$7,-3),'3. Count of Individuals'!$W$16:$AE$55,'4. Provider Service Revenue'!$B10,FALSE)-VLOOKUP(EDATE(D$7,-4),'3. Count of Individuals'!$W$16:$AE$55,'4. Provider Service Revenue'!$B10,FALSE),VLOOKUP(EDATE(D$7,-2),'3. Count of Individuals'!$W$16:$AE$55,'4. Provider Service Revenue'!$B10,FALSE)-VLOOKUP(EDATE(D$7,-4),'3. Count of Individuals'!$W$16:$AE$55,'4. Provider Service Revenue'!$B10,FALSE),VLOOKUP(EDATE(D$7,-1),'3. Count of Individuals'!$W$16:$AE$55,'4. Provider Service Revenue'!$B10,FALSE)-VLOOKUP(EDATE(D$7,-4),'3. Count of Individuals'!$W$16:$AE$55,'4. Provider Service Revenue'!$B10,FALSE))*VLOOKUP(MONTH(D$7),Parameter!$C$18:$D$21,2,FALSE)*Parameter!$K$5</f>
        <v>0</v>
      </c>
      <c r="E10" s="35"/>
      <c r="F10" s="35"/>
      <c r="G10" s="34">
        <f>SUM(VLOOKUP(EDATE(G$7,-1),'3. Count of Individuals'!$W$16:$AE$55,'4. Provider Service Revenue'!$B10,FALSE)*3,VLOOKUP(EDATE(G$7,-3),'3. Count of Individuals'!$W$16:$AE$55,'4. Provider Service Revenue'!$B10,FALSE)-VLOOKUP(EDATE(G$7,-4),'3. Count of Individuals'!$W$16:$AE$55,'4. Provider Service Revenue'!$B10,FALSE)*$D$6,VLOOKUP(EDATE(G$7,-2),'3. Count of Individuals'!$W$16:$AE$55,'4. Provider Service Revenue'!$B10,FALSE)-VLOOKUP(EDATE(G$7,-4),'3. Count of Individuals'!$W$16:$AE$55,'4. Provider Service Revenue'!$B10,FALSE)*$D$6,VLOOKUP(EDATE(G$7,-1),'3. Count of Individuals'!$W$16:$AE$55,'4. Provider Service Revenue'!$B10,FALSE)-VLOOKUP(EDATE(G$7,-4),'3. Count of Individuals'!$W$16:$AE$55,'4. Provider Service Revenue'!$B10,FALSE)*$D$6)*VLOOKUP(MONTH(G$7),Parameter!$C$18:$D$21,2,FALSE)</f>
        <v>0</v>
      </c>
      <c r="H10" s="35"/>
      <c r="I10" s="35"/>
      <c r="J10" s="34">
        <f>SUM(VLOOKUP(EDATE(J$7,-1),'3. Count of Individuals'!$W$16:$AE$55,'4. Provider Service Revenue'!$B10,FALSE)*3,VLOOKUP(EDATE(J$7,-3),'3. Count of Individuals'!$W$16:$AE$55,'4. Provider Service Revenue'!$B10,FALSE)-VLOOKUP(EDATE(J$7,-4),'3. Count of Individuals'!$W$16:$AE$55,'4. Provider Service Revenue'!$B10,FALSE),VLOOKUP(EDATE(J$7,-2),'3. Count of Individuals'!$W$16:$AE$55,'4. Provider Service Revenue'!$B10,FALSE)-VLOOKUP(EDATE(J$7,-4),'3. Count of Individuals'!$W$16:$AE$55,'4. Provider Service Revenue'!$B10,FALSE),VLOOKUP(EDATE(J$7,-1),'3. Count of Individuals'!$W$16:$AE$55,'4. Provider Service Revenue'!$B10,FALSE)-VLOOKUP(EDATE(J$7,-4),'3. Count of Individuals'!$W$16:$AE$55,'4. Provider Service Revenue'!$B10,FALSE))*VLOOKUP(MONTH(J$7),Parameter!$C$18:$D$21,2,FALSE)</f>
        <v>0</v>
      </c>
      <c r="K10" s="35"/>
      <c r="L10" s="35"/>
      <c r="M10" s="34">
        <f>SUM(VLOOKUP(EDATE(M$7,-1),'3. Count of Individuals'!$W$16:$AE$55,'4. Provider Service Revenue'!$B10,FALSE)*3,VLOOKUP(EDATE(M$7,-3),'3. Count of Individuals'!$W$16:$AE$55,'4. Provider Service Revenue'!$B10,FALSE)-VLOOKUP(EDATE(M$7,-4),'3. Count of Individuals'!$W$16:$AE$55,'4. Provider Service Revenue'!$B10,FALSE),VLOOKUP(EDATE(M$7,-2),'3. Count of Individuals'!$W$16:$AE$55,'4. Provider Service Revenue'!$B10,FALSE)-VLOOKUP(EDATE(M$7,-4),'3. Count of Individuals'!$W$16:$AE$55,'4. Provider Service Revenue'!$B10,FALSE),VLOOKUP(EDATE(M$7,-1),'3. Count of Individuals'!$W$16:$AE$55,'4. Provider Service Revenue'!$B10,FALSE)-VLOOKUP(EDATE(M$7,-4),'3. Count of Individuals'!$W$16:$AE$55,'4. Provider Service Revenue'!$B10,FALSE))-((D10/1.33)*0.33)</f>
        <v>0</v>
      </c>
      <c r="N10" s="35"/>
      <c r="O10" s="35"/>
      <c r="P10" s="26">
        <f t="shared" si="1"/>
        <v>0</v>
      </c>
      <c r="Q10" s="39"/>
    </row>
    <row r="11" spans="2:17" ht="15">
      <c r="B11" s="45">
        <v>5</v>
      </c>
      <c r="C11" s="101" t="s">
        <v>13</v>
      </c>
      <c r="D11" s="26">
        <f>SUM(VLOOKUP(EDATE(D$7,-1),'3. Count of Individuals'!$W$16:$AE$55,'4. Provider Service Revenue'!$B11,FALSE)*3*$D$6,VLOOKUP(EDATE(D$7,-3),'3. Count of Individuals'!$W$16:$AE$55,'4. Provider Service Revenue'!$B11,FALSE)-VLOOKUP(EDATE(D$7,-4),'3. Count of Individuals'!$W$16:$AE$55,'4. Provider Service Revenue'!$B11,FALSE),VLOOKUP(EDATE(D$7,-2),'3. Count of Individuals'!$W$16:$AE$55,'4. Provider Service Revenue'!$B11,FALSE)-VLOOKUP(EDATE(D$7,-4),'3. Count of Individuals'!$W$16:$AE$55,'4. Provider Service Revenue'!$B11,FALSE),VLOOKUP(EDATE(D$7,-1),'3. Count of Individuals'!$W$16:$AE$55,'4. Provider Service Revenue'!$B11,FALSE)-VLOOKUP(EDATE(D$7,-4),'3. Count of Individuals'!$W$16:$AE$55,'4. Provider Service Revenue'!$B11,FALSE))*VLOOKUP(MONTH(D$7),Parameter!$C$18:$D$21,2,FALSE)*Parameter!$K$5</f>
        <v>0</v>
      </c>
      <c r="E11" s="35"/>
      <c r="F11" s="35"/>
      <c r="G11" s="34">
        <f>SUM(VLOOKUP(EDATE(G$7,-1),'3. Count of Individuals'!$W$16:$AE$55,'4. Provider Service Revenue'!$B11,FALSE)*3,VLOOKUP(EDATE(G$7,-3),'3. Count of Individuals'!$W$16:$AE$55,'4. Provider Service Revenue'!$B11,FALSE)-VLOOKUP(EDATE(G$7,-4),'3. Count of Individuals'!$W$16:$AE$55,'4. Provider Service Revenue'!$B11,FALSE)*$D$6,VLOOKUP(EDATE(G$7,-2),'3. Count of Individuals'!$W$16:$AE$55,'4. Provider Service Revenue'!$B11,FALSE)-VLOOKUP(EDATE(G$7,-4),'3. Count of Individuals'!$W$16:$AE$55,'4. Provider Service Revenue'!$B11,FALSE)*$D$6,VLOOKUP(EDATE(G$7,-1),'3. Count of Individuals'!$W$16:$AE$55,'4. Provider Service Revenue'!$B11,FALSE)-VLOOKUP(EDATE(G$7,-4),'3. Count of Individuals'!$W$16:$AE$55,'4. Provider Service Revenue'!$B11,FALSE)*$D$6)*VLOOKUP(MONTH(G$7),Parameter!$C$18:$D$21,2,FALSE)</f>
        <v>0</v>
      </c>
      <c r="H11" s="35"/>
      <c r="I11" s="35"/>
      <c r="J11" s="34">
        <f>SUM(VLOOKUP(EDATE(J$7,-1),'3. Count of Individuals'!$W$16:$AE$55,'4. Provider Service Revenue'!$B11,FALSE)*3,VLOOKUP(EDATE(J$7,-3),'3. Count of Individuals'!$W$16:$AE$55,'4. Provider Service Revenue'!$B11,FALSE)-VLOOKUP(EDATE(J$7,-4),'3. Count of Individuals'!$W$16:$AE$55,'4. Provider Service Revenue'!$B11,FALSE),VLOOKUP(EDATE(J$7,-2),'3. Count of Individuals'!$W$16:$AE$55,'4. Provider Service Revenue'!$B11,FALSE)-VLOOKUP(EDATE(J$7,-4),'3. Count of Individuals'!$W$16:$AE$55,'4. Provider Service Revenue'!$B11,FALSE),VLOOKUP(EDATE(J$7,-1),'3. Count of Individuals'!$W$16:$AE$55,'4. Provider Service Revenue'!$B11,FALSE)-VLOOKUP(EDATE(J$7,-4),'3. Count of Individuals'!$W$16:$AE$55,'4. Provider Service Revenue'!$B11,FALSE))*VLOOKUP(MONTH(J$7),Parameter!$C$18:$D$21,2,FALSE)</f>
        <v>0</v>
      </c>
      <c r="K11" s="35"/>
      <c r="L11" s="35"/>
      <c r="M11" s="34">
        <f>SUM(VLOOKUP(EDATE(M$7,-1),'3. Count of Individuals'!$W$16:$AE$55,'4. Provider Service Revenue'!$B11,FALSE)*3,VLOOKUP(EDATE(M$7,-3),'3. Count of Individuals'!$W$16:$AE$55,'4. Provider Service Revenue'!$B11,FALSE)-VLOOKUP(EDATE(M$7,-4),'3. Count of Individuals'!$W$16:$AE$55,'4. Provider Service Revenue'!$B11,FALSE),VLOOKUP(EDATE(M$7,-2),'3. Count of Individuals'!$W$16:$AE$55,'4. Provider Service Revenue'!$B11,FALSE)-VLOOKUP(EDATE(M$7,-4),'3. Count of Individuals'!$W$16:$AE$55,'4. Provider Service Revenue'!$B11,FALSE),VLOOKUP(EDATE(M$7,-1),'3. Count of Individuals'!$W$16:$AE$55,'4. Provider Service Revenue'!$B11,FALSE)-VLOOKUP(EDATE(M$7,-4),'3. Count of Individuals'!$W$16:$AE$55,'4. Provider Service Revenue'!$B11,FALSE))-((D11/1.33)*0.33)</f>
        <v>0</v>
      </c>
      <c r="N11" s="35"/>
      <c r="O11" s="35"/>
      <c r="P11" s="26">
        <f t="shared" si="1"/>
        <v>0</v>
      </c>
      <c r="Q11" s="39"/>
    </row>
    <row r="12" spans="2:17" ht="15">
      <c r="B12" s="45">
        <v>6</v>
      </c>
      <c r="C12" s="101" t="s">
        <v>14</v>
      </c>
      <c r="D12" s="26">
        <f>SUM(VLOOKUP(EDATE(D$7,-1),'3. Count of Individuals'!$W$16:$AE$55,'4. Provider Service Revenue'!$B12,FALSE)*3*$D$6,VLOOKUP(EDATE(D$7,-3),'3. Count of Individuals'!$W$16:$AE$55,'4. Provider Service Revenue'!$B12,FALSE)-VLOOKUP(EDATE(D$7,-4),'3. Count of Individuals'!$W$16:$AE$55,'4. Provider Service Revenue'!$B12,FALSE),VLOOKUP(EDATE(D$7,-2),'3. Count of Individuals'!$W$16:$AE$55,'4. Provider Service Revenue'!$B12,FALSE)-VLOOKUP(EDATE(D$7,-4),'3. Count of Individuals'!$W$16:$AE$55,'4. Provider Service Revenue'!$B12,FALSE),VLOOKUP(EDATE(D$7,-1),'3. Count of Individuals'!$W$16:$AE$55,'4. Provider Service Revenue'!$B12,FALSE)-VLOOKUP(EDATE(D$7,-4),'3. Count of Individuals'!$W$16:$AE$55,'4. Provider Service Revenue'!$B12,FALSE))*VLOOKUP(MONTH(D$7),Parameter!$C$18:$D$21,2,FALSE)*Parameter!$K$5</f>
        <v>0</v>
      </c>
      <c r="E12" s="35"/>
      <c r="F12" s="35"/>
      <c r="G12" s="34">
        <f>SUM(VLOOKUP(EDATE(G$7,-1),'3. Count of Individuals'!$W$16:$AE$55,'4. Provider Service Revenue'!$B12,FALSE)*3,VLOOKUP(EDATE(G$7,-3),'3. Count of Individuals'!$W$16:$AE$55,'4. Provider Service Revenue'!$B12,FALSE)-VLOOKUP(EDATE(G$7,-4),'3. Count of Individuals'!$W$16:$AE$55,'4. Provider Service Revenue'!$B12,FALSE)*$D$6,VLOOKUP(EDATE(G$7,-2),'3. Count of Individuals'!$W$16:$AE$55,'4. Provider Service Revenue'!$B12,FALSE)-VLOOKUP(EDATE(G$7,-4),'3. Count of Individuals'!$W$16:$AE$55,'4. Provider Service Revenue'!$B12,FALSE)*$D$6,VLOOKUP(EDATE(G$7,-1),'3. Count of Individuals'!$W$16:$AE$55,'4. Provider Service Revenue'!$B12,FALSE)-VLOOKUP(EDATE(G$7,-4),'3. Count of Individuals'!$W$16:$AE$55,'4. Provider Service Revenue'!$B12,FALSE)*$D$6)*VLOOKUP(MONTH(G$7),Parameter!$C$18:$D$21,2,FALSE)</f>
        <v>0</v>
      </c>
      <c r="H12" s="35"/>
      <c r="I12" s="35"/>
      <c r="J12" s="34">
        <f>SUM(VLOOKUP(EDATE(J$7,-1),'3. Count of Individuals'!$W$16:$AE$55,'4. Provider Service Revenue'!$B12,FALSE)*3,VLOOKUP(EDATE(J$7,-3),'3. Count of Individuals'!$W$16:$AE$55,'4. Provider Service Revenue'!$B12,FALSE)-VLOOKUP(EDATE(J$7,-4),'3. Count of Individuals'!$W$16:$AE$55,'4. Provider Service Revenue'!$B12,FALSE),VLOOKUP(EDATE(J$7,-2),'3. Count of Individuals'!$W$16:$AE$55,'4. Provider Service Revenue'!$B12,FALSE)-VLOOKUP(EDATE(J$7,-4),'3. Count of Individuals'!$W$16:$AE$55,'4. Provider Service Revenue'!$B12,FALSE),VLOOKUP(EDATE(J$7,-1),'3. Count of Individuals'!$W$16:$AE$55,'4. Provider Service Revenue'!$B12,FALSE)-VLOOKUP(EDATE(J$7,-4),'3. Count of Individuals'!$W$16:$AE$55,'4. Provider Service Revenue'!$B12,FALSE))*VLOOKUP(MONTH(J$7),Parameter!$C$18:$D$21,2,FALSE)</f>
        <v>0</v>
      </c>
      <c r="K12" s="35"/>
      <c r="L12" s="35"/>
      <c r="M12" s="34">
        <f>SUM(VLOOKUP(EDATE(M$7,-1),'3. Count of Individuals'!$W$16:$AE$55,'4. Provider Service Revenue'!$B12,FALSE)*3,VLOOKUP(EDATE(M$7,-3),'3. Count of Individuals'!$W$16:$AE$55,'4. Provider Service Revenue'!$B12,FALSE)-VLOOKUP(EDATE(M$7,-4),'3. Count of Individuals'!$W$16:$AE$55,'4. Provider Service Revenue'!$B12,FALSE),VLOOKUP(EDATE(M$7,-2),'3. Count of Individuals'!$W$16:$AE$55,'4. Provider Service Revenue'!$B12,FALSE)-VLOOKUP(EDATE(M$7,-4),'3. Count of Individuals'!$W$16:$AE$55,'4. Provider Service Revenue'!$B12,FALSE),VLOOKUP(EDATE(M$7,-1),'3. Count of Individuals'!$W$16:$AE$55,'4. Provider Service Revenue'!$B12,FALSE)-VLOOKUP(EDATE(M$7,-4),'3. Count of Individuals'!$W$16:$AE$55,'4. Provider Service Revenue'!$B12,FALSE))-((D12/1.33)*0.33)</f>
        <v>0</v>
      </c>
      <c r="N12" s="35"/>
      <c r="O12" s="35"/>
      <c r="P12" s="26">
        <f t="shared" si="1"/>
        <v>0</v>
      </c>
      <c r="Q12" s="39"/>
    </row>
    <row r="13" spans="2:17" ht="15">
      <c r="B13" s="45">
        <v>7</v>
      </c>
      <c r="C13" s="101" t="s">
        <v>15</v>
      </c>
      <c r="D13" s="26">
        <f>SUM(VLOOKUP(EDATE(D$7,-1),'3. Count of Individuals'!$W$16:$AE$55,'4. Provider Service Revenue'!$B13,FALSE)*3*$D$6,VLOOKUP(EDATE(D$7,-3),'3. Count of Individuals'!$W$16:$AE$55,'4. Provider Service Revenue'!$B13,FALSE)-VLOOKUP(EDATE(D$7,-4),'3. Count of Individuals'!$W$16:$AE$55,'4. Provider Service Revenue'!$B13,FALSE),VLOOKUP(EDATE(D$7,-2),'3. Count of Individuals'!$W$16:$AE$55,'4. Provider Service Revenue'!$B13,FALSE)-VLOOKUP(EDATE(D$7,-4),'3. Count of Individuals'!$W$16:$AE$55,'4. Provider Service Revenue'!$B13,FALSE),VLOOKUP(EDATE(D$7,-1),'3. Count of Individuals'!$W$16:$AE$55,'4. Provider Service Revenue'!$B13,FALSE)-VLOOKUP(EDATE(D$7,-4),'3. Count of Individuals'!$W$16:$AE$55,'4. Provider Service Revenue'!$B13,FALSE))*VLOOKUP(MONTH(D$7),Parameter!$C$18:$D$21,2,FALSE)*Parameter!$K$5</f>
        <v>0</v>
      </c>
      <c r="E13" s="35"/>
      <c r="F13" s="35"/>
      <c r="G13" s="34">
        <f>SUM(VLOOKUP(EDATE(G$7,-1),'3. Count of Individuals'!$W$16:$AE$55,'4. Provider Service Revenue'!$B13,FALSE)*3,VLOOKUP(EDATE(G$7,-3),'3. Count of Individuals'!$W$16:$AE$55,'4. Provider Service Revenue'!$B13,FALSE)-VLOOKUP(EDATE(G$7,-4),'3. Count of Individuals'!$W$16:$AE$55,'4. Provider Service Revenue'!$B13,FALSE)*$D$6,VLOOKUP(EDATE(G$7,-2),'3. Count of Individuals'!$W$16:$AE$55,'4. Provider Service Revenue'!$B13,FALSE)-VLOOKUP(EDATE(G$7,-4),'3. Count of Individuals'!$W$16:$AE$55,'4. Provider Service Revenue'!$B13,FALSE)*$D$6,VLOOKUP(EDATE(G$7,-1),'3. Count of Individuals'!$W$16:$AE$55,'4. Provider Service Revenue'!$B13,FALSE)-VLOOKUP(EDATE(G$7,-4),'3. Count of Individuals'!$W$16:$AE$55,'4. Provider Service Revenue'!$B13,FALSE)*$D$6)*VLOOKUP(MONTH(G$7),Parameter!$C$18:$D$21,2,FALSE)</f>
        <v>0</v>
      </c>
      <c r="H13" s="35"/>
      <c r="I13" s="35"/>
      <c r="J13" s="34">
        <f>SUM(VLOOKUP(EDATE(J$7,-1),'3. Count of Individuals'!$W$16:$AE$55,'4. Provider Service Revenue'!$B13,FALSE)*3,VLOOKUP(EDATE(J$7,-3),'3. Count of Individuals'!$W$16:$AE$55,'4. Provider Service Revenue'!$B13,FALSE)-VLOOKUP(EDATE(J$7,-4),'3. Count of Individuals'!$W$16:$AE$55,'4. Provider Service Revenue'!$B13,FALSE),VLOOKUP(EDATE(J$7,-2),'3. Count of Individuals'!$W$16:$AE$55,'4. Provider Service Revenue'!$B13,FALSE)-VLOOKUP(EDATE(J$7,-4),'3. Count of Individuals'!$W$16:$AE$55,'4. Provider Service Revenue'!$B13,FALSE),VLOOKUP(EDATE(J$7,-1),'3. Count of Individuals'!$W$16:$AE$55,'4. Provider Service Revenue'!$B13,FALSE)-VLOOKUP(EDATE(J$7,-4),'3. Count of Individuals'!$W$16:$AE$55,'4. Provider Service Revenue'!$B13,FALSE))*VLOOKUP(MONTH(J$7),Parameter!$C$18:$D$21,2,FALSE)</f>
        <v>0</v>
      </c>
      <c r="K13" s="35"/>
      <c r="L13" s="35"/>
      <c r="M13" s="34">
        <f>SUM(VLOOKUP(EDATE(M$7,-1),'3. Count of Individuals'!$W$16:$AE$55,'4. Provider Service Revenue'!$B13,FALSE)*3,VLOOKUP(EDATE(M$7,-3),'3. Count of Individuals'!$W$16:$AE$55,'4. Provider Service Revenue'!$B13,FALSE)-VLOOKUP(EDATE(M$7,-4),'3. Count of Individuals'!$W$16:$AE$55,'4. Provider Service Revenue'!$B13,FALSE),VLOOKUP(EDATE(M$7,-2),'3. Count of Individuals'!$W$16:$AE$55,'4. Provider Service Revenue'!$B13,FALSE)-VLOOKUP(EDATE(M$7,-4),'3. Count of Individuals'!$W$16:$AE$55,'4. Provider Service Revenue'!$B13,FALSE),VLOOKUP(EDATE(M$7,-1),'3. Count of Individuals'!$W$16:$AE$55,'4. Provider Service Revenue'!$B13,FALSE)-VLOOKUP(EDATE(M$7,-4),'3. Count of Individuals'!$W$16:$AE$55,'4. Provider Service Revenue'!$B13,FALSE))-((D13/1.33)*0.33)</f>
        <v>0</v>
      </c>
      <c r="N13" s="35"/>
      <c r="O13" s="35"/>
      <c r="P13" s="26">
        <f t="shared" si="1"/>
        <v>0</v>
      </c>
      <c r="Q13" s="39"/>
    </row>
    <row r="14" spans="2:17" ht="15">
      <c r="B14" s="45">
        <v>8</v>
      </c>
      <c r="C14" s="46" t="s">
        <v>16</v>
      </c>
      <c r="D14" s="26">
        <v>0</v>
      </c>
      <c r="E14" s="35"/>
      <c r="F14" s="35"/>
      <c r="G14" s="34">
        <v>0</v>
      </c>
      <c r="H14" s="35"/>
      <c r="I14" s="35"/>
      <c r="J14" s="34">
        <f>SUM(VLOOKUP(EDATE(J$7,-6),'3. Count of Individuals'!$W$18:$AE$55,'4. Provider Service Revenue'!$B14,FALSE),VLOOKUP(EDATE(J$7,-5),'3. Count of Individuals'!$W$18:$AE$55,'4. Provider Service Revenue'!$B14,FALSE),VLOOKUP(EDATE(J$7,-4),'3. Count of Individuals'!$W$18:$AE$55,'4. Provider Service Revenue'!$B14,FALSE)*VLOOKUP(MONTH(J$7),Parameter!$C$18:$D$21,2,FALSE))</f>
        <v>0</v>
      </c>
      <c r="K14" s="35"/>
      <c r="L14" s="35"/>
      <c r="M14" s="34">
        <f>SUM(VLOOKUP(EDATE(M$7,-6),'3. Count of Individuals'!$W$18:$AE$55,'4. Provider Service Revenue'!$B14,FALSE),VLOOKUP(EDATE(M$7,-5),'3. Count of Individuals'!$W$18:$AE$55,'4. Provider Service Revenue'!$B14,FALSE),VLOOKUP(EDATE(M$7,-4),'3. Count of Individuals'!$W$18:$AE$55,'4. Provider Service Revenue'!$B14,FALSE)-(($D14/1.33)*VLOOKUP(MONTH(M$7),Parameter!$C$18:$D$21,2,FALSE)))</f>
        <v>0</v>
      </c>
      <c r="N14" s="35"/>
      <c r="O14" s="35"/>
      <c r="P14" s="26">
        <f t="shared" si="1"/>
        <v>0</v>
      </c>
      <c r="Q14" s="39"/>
    </row>
    <row r="15" spans="2:17" ht="15">
      <c r="B15" s="45">
        <v>9</v>
      </c>
      <c r="C15" s="46" t="s">
        <v>17</v>
      </c>
      <c r="D15" s="26">
        <v>0</v>
      </c>
      <c r="E15" s="35"/>
      <c r="F15" s="35"/>
      <c r="G15" s="34">
        <v>0</v>
      </c>
      <c r="H15" s="35"/>
      <c r="I15" s="35"/>
      <c r="J15" s="34">
        <f>SUM(VLOOKUP(EDATE(J$7,-6),'3. Count of Individuals'!$W$18:$AE$55,'4. Provider Service Revenue'!$B15,FALSE),VLOOKUP(EDATE(J$7,-5),'3. Count of Individuals'!$W$18:$AE$55,'4. Provider Service Revenue'!$B15,FALSE),VLOOKUP(EDATE(J$7,-4),'3. Count of Individuals'!$W$18:$AE$55,'4. Provider Service Revenue'!$B15,FALSE)*VLOOKUP(MONTH(J$7),Parameter!$C$18:$D$21,2,FALSE))</f>
        <v>0</v>
      </c>
      <c r="K15" s="35"/>
      <c r="L15" s="35"/>
      <c r="M15" s="34">
        <f>SUM(VLOOKUP(EDATE(M$7,-6),'3. Count of Individuals'!$W$18:$AE$55,'4. Provider Service Revenue'!$B15,FALSE),VLOOKUP(EDATE(M$7,-5),'3. Count of Individuals'!$W$18:$AE$55,'4. Provider Service Revenue'!$B15,FALSE),VLOOKUP(EDATE(M$7,-4),'3. Count of Individuals'!$W$18:$AE$55,'4. Provider Service Revenue'!$B15,FALSE)-(($D15/1.33)*VLOOKUP(MONTH(M$7),Parameter!$C$18:$D$21,2,FALSE)))</f>
        <v>0</v>
      </c>
      <c r="N15" s="35"/>
      <c r="O15" s="35"/>
      <c r="P15" s="26">
        <f t="shared" si="1"/>
        <v>0</v>
      </c>
      <c r="Q15" s="39"/>
    </row>
    <row r="16" spans="2:17" ht="15.75" thickBot="1">
      <c r="B16" s="45">
        <v>10</v>
      </c>
      <c r="C16" s="27"/>
      <c r="D16" s="152">
        <f>SUM(D8:D15)</f>
        <v>0</v>
      </c>
      <c r="E16" s="153">
        <f aca="true" t="shared" si="2" ref="E16:P16">SUM(E8:E15)</f>
        <v>0</v>
      </c>
      <c r="F16" s="153">
        <f t="shared" si="2"/>
        <v>0</v>
      </c>
      <c r="G16" s="154">
        <f t="shared" si="2"/>
        <v>0</v>
      </c>
      <c r="H16" s="153">
        <f t="shared" si="2"/>
        <v>0</v>
      </c>
      <c r="I16" s="153">
        <f t="shared" si="2"/>
        <v>0</v>
      </c>
      <c r="J16" s="154">
        <f t="shared" si="2"/>
        <v>0</v>
      </c>
      <c r="K16" s="153">
        <f t="shared" si="2"/>
        <v>0</v>
      </c>
      <c r="L16" s="153">
        <f t="shared" si="2"/>
        <v>0</v>
      </c>
      <c r="M16" s="154">
        <f t="shared" si="2"/>
        <v>0</v>
      </c>
      <c r="N16" s="153">
        <f t="shared" si="2"/>
        <v>0</v>
      </c>
      <c r="O16" s="153">
        <f t="shared" si="2"/>
        <v>0</v>
      </c>
      <c r="P16" s="152">
        <f t="shared" si="2"/>
        <v>0</v>
      </c>
      <c r="Q16" s="39"/>
    </row>
    <row r="17" spans="2:17" ht="15.75" thickTop="1">
      <c r="B17" s="38"/>
      <c r="C17" s="27"/>
      <c r="D17" s="28"/>
      <c r="E17" s="28"/>
      <c r="F17" s="28"/>
      <c r="G17" s="28"/>
      <c r="H17" s="28"/>
      <c r="I17" s="28"/>
      <c r="J17" s="28"/>
      <c r="K17" s="28"/>
      <c r="L17" s="28"/>
      <c r="M17" s="28"/>
      <c r="N17" s="28"/>
      <c r="O17" s="28"/>
      <c r="P17" s="28"/>
      <c r="Q17" s="39"/>
    </row>
    <row r="18" spans="2:17" ht="15">
      <c r="B18" s="38"/>
      <c r="C18" s="27"/>
      <c r="D18" s="30"/>
      <c r="E18" s="30"/>
      <c r="F18" s="30"/>
      <c r="G18" s="30"/>
      <c r="H18" s="30"/>
      <c r="I18" s="30"/>
      <c r="J18" s="30"/>
      <c r="K18" s="30"/>
      <c r="L18" s="30"/>
      <c r="M18" s="30"/>
      <c r="N18" s="30"/>
      <c r="O18" s="30"/>
      <c r="P18" s="30"/>
      <c r="Q18" s="39"/>
    </row>
    <row r="19" spans="2:17" ht="15">
      <c r="B19" s="38"/>
      <c r="C19" s="40">
        <f>C6+1</f>
        <v>2015</v>
      </c>
      <c r="D19" s="161">
        <f>VLOOKUP(D20,Parameter!$B$4:$K$7,Parameter!$K$3,FALSE)</f>
        <v>1.02</v>
      </c>
      <c r="E19" s="27"/>
      <c r="F19" s="27"/>
      <c r="G19" s="141"/>
      <c r="H19" s="27"/>
      <c r="I19" s="27"/>
      <c r="J19" s="27"/>
      <c r="K19" s="27"/>
      <c r="L19" s="27"/>
      <c r="M19" s="27"/>
      <c r="N19" s="27"/>
      <c r="O19" s="27"/>
      <c r="P19" s="27"/>
      <c r="Q19" s="39"/>
    </row>
    <row r="20" spans="2:17" ht="15">
      <c r="B20" s="38"/>
      <c r="C20" s="43" t="s">
        <v>9</v>
      </c>
      <c r="D20" s="32">
        <f>EDATE(O7,1)</f>
        <v>42186</v>
      </c>
      <c r="E20" s="25">
        <f>EDATE(D20,1)</f>
        <v>42217</v>
      </c>
      <c r="F20" s="25">
        <f aca="true" t="shared" si="3" ref="F20:O20">EDATE(E20,1)</f>
        <v>42248</v>
      </c>
      <c r="G20" s="25">
        <f t="shared" si="3"/>
        <v>42278</v>
      </c>
      <c r="H20" s="25">
        <f t="shared" si="3"/>
        <v>42309</v>
      </c>
      <c r="I20" s="25">
        <f t="shared" si="3"/>
        <v>42339</v>
      </c>
      <c r="J20" s="25">
        <f t="shared" si="3"/>
        <v>42370</v>
      </c>
      <c r="K20" s="25">
        <f t="shared" si="3"/>
        <v>42401</v>
      </c>
      <c r="L20" s="25">
        <f t="shared" si="3"/>
        <v>42430</v>
      </c>
      <c r="M20" s="25">
        <f t="shared" si="3"/>
        <v>42461</v>
      </c>
      <c r="N20" s="25">
        <f t="shared" si="3"/>
        <v>42491</v>
      </c>
      <c r="O20" s="25">
        <f t="shared" si="3"/>
        <v>42522</v>
      </c>
      <c r="P20" s="33" t="s">
        <v>31</v>
      </c>
      <c r="Q20" s="39"/>
    </row>
    <row r="21" spans="2:17" ht="15">
      <c r="B21" s="45">
        <v>2</v>
      </c>
      <c r="C21" s="46" t="s">
        <v>10</v>
      </c>
      <c r="D21" s="26">
        <f>SUM(VLOOKUP(EDATE(D$20,-6),'3. Count of Individuals'!$W$18:$AE$55,'4. Provider Service Revenue'!$B21,FALSE),VLOOKUP(EDATE(D$20,-5),'3. Count of Individuals'!$W$18:$AE$55,'4. Provider Service Revenue'!$B21,FALSE),VLOOKUP(EDATE(D$20,-4),'3. Count of Individuals'!$W$18:$AE$55,'4. Provider Service Revenue'!$B21,FALSE))*VLOOKUP(MONTH(D$20),Parameter!$C$18:$D$21,2,FALSE)*$D$19</f>
        <v>0</v>
      </c>
      <c r="E21" s="35"/>
      <c r="F21" s="35"/>
      <c r="G21" s="34">
        <f>SUM(VLOOKUP(EDATE(G$20,-6),'3. Count of Individuals'!$W$18:$AE$55,'4. Provider Service Revenue'!$B21,FALSE),VLOOKUP(EDATE(G$20,-5),'3. Count of Individuals'!$W$18:$AE$55,'4. Provider Service Revenue'!$B21,FALSE),VLOOKUP(EDATE(G$20,-4),'3. Count of Individuals'!$W$18:$AE$55,'4. Provider Service Revenue'!$B21,FALSE))*VLOOKUP(MONTH(G$20),Parameter!$C$18:$D$21,2,FALSE)*$D$19</f>
        <v>0</v>
      </c>
      <c r="H21" s="35"/>
      <c r="I21" s="35"/>
      <c r="J21" s="34">
        <f>SUM(VLOOKUP(EDATE(J$20,-6),'3. Count of Individuals'!$W$18:$AE$55,'4. Provider Service Revenue'!$B21,FALSE),VLOOKUP(EDATE(J$20,-5),'3. Count of Individuals'!$W$18:$AE$55,'4. Provider Service Revenue'!$B21,FALSE),VLOOKUP(EDATE(J$20,-4),'3. Count of Individuals'!$W$18:$AE$55,'4. Provider Service Revenue'!$B21,FALSE))*VLOOKUP(MONTH(J$20),Parameter!$C$18:$D$21,2,FALSE)</f>
        <v>0</v>
      </c>
      <c r="K21" s="35"/>
      <c r="L21" s="35"/>
      <c r="M21" s="34">
        <f>SUM(VLOOKUP(EDATE(M$20,-6),'3. Count of Individuals'!$W$18:$AE$55,'4. Provider Service Revenue'!$B21,FALSE),VLOOKUP(EDATE(M$20,-5),'3. Count of Individuals'!$W$18:$AE$55,'4. Provider Service Revenue'!$B21,FALSE),VLOOKUP(EDATE(M$20,-4),'3. Count of Individuals'!$W$18:$AE$55,'4. Provider Service Revenue'!$B21,FALSE)-(($D21/1.33)*VLOOKUP(MONTH(M$20),Parameter!$C$18:$D$21,2,FALSE)))</f>
        <v>0</v>
      </c>
      <c r="N21" s="35"/>
      <c r="O21" s="35"/>
      <c r="P21" s="26">
        <f>SUM(D21:O21)</f>
        <v>0</v>
      </c>
      <c r="Q21" s="39"/>
    </row>
    <row r="22" spans="2:17" ht="15">
      <c r="B22" s="45">
        <v>3</v>
      </c>
      <c r="C22" s="46" t="s">
        <v>11</v>
      </c>
      <c r="D22" s="26">
        <f>SUM(VLOOKUP(EDATE(D$20,-6),'3. Count of Individuals'!$W$18:$AE$55,'4. Provider Service Revenue'!$B22,FALSE),VLOOKUP(EDATE(D$20,-5),'3. Count of Individuals'!$W$18:$AE$55,'4. Provider Service Revenue'!$B22,FALSE),VLOOKUP(EDATE(D$20,-4),'3. Count of Individuals'!$W$18:$AE$55,'4. Provider Service Revenue'!$B22,FALSE))*VLOOKUP(MONTH(D$20),Parameter!$C$18:$D$21,2,FALSE)*$D$19</f>
        <v>0</v>
      </c>
      <c r="E22" s="35"/>
      <c r="F22" s="35"/>
      <c r="G22" s="34">
        <f>SUM(VLOOKUP(EDATE(G$20,-6),'3. Count of Individuals'!$W$18:$AE$55,'4. Provider Service Revenue'!$B22,FALSE),VLOOKUP(EDATE(G$20,-5),'3. Count of Individuals'!$W$18:$AE$55,'4. Provider Service Revenue'!$B22,FALSE),VLOOKUP(EDATE(G$20,-4),'3. Count of Individuals'!$W$18:$AE$55,'4. Provider Service Revenue'!$B22,FALSE))*VLOOKUP(MONTH(G$20),Parameter!$C$18:$D$21,2,FALSE)*$D$19</f>
        <v>0</v>
      </c>
      <c r="H22" s="35"/>
      <c r="I22" s="35"/>
      <c r="J22" s="34">
        <f>SUM(VLOOKUP(EDATE(J$20,-6),'3. Count of Individuals'!$W$18:$AE$55,'4. Provider Service Revenue'!$B22,FALSE),VLOOKUP(EDATE(J$20,-5),'3. Count of Individuals'!$W$18:$AE$55,'4. Provider Service Revenue'!$B22,FALSE),VLOOKUP(EDATE(J$20,-4),'3. Count of Individuals'!$W$18:$AE$55,'4. Provider Service Revenue'!$B22,FALSE))*VLOOKUP(MONTH(J$20),Parameter!$C$18:$D$21,2,FALSE)</f>
        <v>0</v>
      </c>
      <c r="K22" s="35"/>
      <c r="L22" s="35"/>
      <c r="M22" s="34">
        <f>SUM(VLOOKUP(EDATE(M$20,-6),'3. Count of Individuals'!$W$18:$AE$55,'4. Provider Service Revenue'!$B22,FALSE),VLOOKUP(EDATE(M$20,-5),'3. Count of Individuals'!$W$18:$AE$55,'4. Provider Service Revenue'!$B22,FALSE),VLOOKUP(EDATE(M$20,-4),'3. Count of Individuals'!$W$18:$AE$55,'4. Provider Service Revenue'!$B22,FALSE)-(($D22/1.33)*VLOOKUP(MONTH(M$20),Parameter!$C$18:$D$21,2,FALSE)))</f>
        <v>0</v>
      </c>
      <c r="N22" s="35"/>
      <c r="O22" s="35"/>
      <c r="P22" s="26">
        <f aca="true" t="shared" si="4" ref="P22:P28">SUM(D22:O22)</f>
        <v>0</v>
      </c>
      <c r="Q22" s="39"/>
    </row>
    <row r="23" spans="2:17" ht="15">
      <c r="B23" s="45">
        <v>4</v>
      </c>
      <c r="C23" s="46" t="s">
        <v>12</v>
      </c>
      <c r="D23" s="26">
        <f>SUM(VLOOKUP(EDATE(D$20,-1),'3. Count of Individuals'!$W$16:$AE$55,'4. Provider Service Revenue'!$B23,FALSE)*3*$D$19,VLOOKUP(EDATE(D$20,-3),'3. Count of Individuals'!$W$16:$AE$55,'4. Provider Service Revenue'!$B23,FALSE)-VLOOKUP(EDATE(D$20,-4),'3. Count of Individuals'!$W$16:$AE$55,'4. Provider Service Revenue'!$B23,FALSE),VLOOKUP(EDATE(D$20,-2),'3. Count of Individuals'!$W$16:$AE$55,'4. Provider Service Revenue'!$B23,FALSE)-VLOOKUP(EDATE(D$20,-4),'3. Count of Individuals'!$W$16:$AE$55,'4. Provider Service Revenue'!$B23,FALSE),VLOOKUP(EDATE(D$20,-1),'3. Count of Individuals'!$W$16:$AE$55,'4. Provider Service Revenue'!$B23,FALSE)-VLOOKUP(EDATE(D$20,-4),'3. Count of Individuals'!$W$16:$AE$55,'4. Provider Service Revenue'!$B23,FALSE))*VLOOKUP(MONTH(D$20),Parameter!$C$18:$D$21,2,FALSE)*Parameter!$K$5</f>
        <v>0</v>
      </c>
      <c r="E23" s="35"/>
      <c r="F23" s="35"/>
      <c r="G23" s="34">
        <f>SUM(VLOOKUP(EDATE(G$20,-1),'3. Count of Individuals'!$W$16:$AE$55,'4. Provider Service Revenue'!$B23,FALSE)*3,VLOOKUP(EDATE(G$20,-3),'3. Count of Individuals'!$W$16:$AE$55,'4. Provider Service Revenue'!$B23,FALSE)-VLOOKUP(EDATE(G$20,-4),'3. Count of Individuals'!$W$16:$AE$55,'4. Provider Service Revenue'!$B23,FALSE)*$D$19,VLOOKUP(EDATE(G$20,-2),'3. Count of Individuals'!$W$16:$AE$55,'4. Provider Service Revenue'!$B23,FALSE)-VLOOKUP(EDATE(G$20,-4),'3. Count of Individuals'!$W$16:$AE$55,'4. Provider Service Revenue'!$B23,FALSE)*$D$19,VLOOKUP(EDATE(G$20,-1),'3. Count of Individuals'!$W$16:$AE$55,'4. Provider Service Revenue'!$B23,FALSE)-VLOOKUP(EDATE(G$20,-4),'3. Count of Individuals'!$W$16:$AE$55,'4. Provider Service Revenue'!$B23,FALSE)*$D$19)*VLOOKUP(MONTH(G$20),Parameter!$C$18:$D$21,2,FALSE)</f>
        <v>0</v>
      </c>
      <c r="H23" s="35"/>
      <c r="I23" s="35"/>
      <c r="J23" s="34">
        <f>SUM(VLOOKUP(EDATE(J$20,-1),'3. Count of Individuals'!$W$16:$AE$55,'4. Provider Service Revenue'!$B23,FALSE)*3,VLOOKUP(EDATE(J$20,-3),'3. Count of Individuals'!$W$16:$AE$55,'4. Provider Service Revenue'!$B23,FALSE)-VLOOKUP(EDATE(J$20,-4),'3. Count of Individuals'!$W$16:$AE$55,'4. Provider Service Revenue'!$B23,FALSE),VLOOKUP(EDATE(J$20,-2),'3. Count of Individuals'!$W$16:$AE$55,'4. Provider Service Revenue'!$B23,FALSE)-VLOOKUP(EDATE(J$20,-4),'3. Count of Individuals'!$W$16:$AE$55,'4. Provider Service Revenue'!$B23,FALSE),VLOOKUP(EDATE(J$20,-1),'3. Count of Individuals'!$W$16:$AE$55,'4. Provider Service Revenue'!$B23,FALSE)-VLOOKUP(EDATE(J$20,-4),'3. Count of Individuals'!$W$16:$AE$55,'4. Provider Service Revenue'!$B23,FALSE))*VLOOKUP(MONTH(J$20),Parameter!$C$18:$D$21,2,FALSE)</f>
        <v>0</v>
      </c>
      <c r="K23" s="35"/>
      <c r="L23" s="35"/>
      <c r="M23" s="34">
        <f>SUM(VLOOKUP(EDATE(M$20,-1),'3. Count of Individuals'!$W$16:$AE$55,'4. Provider Service Revenue'!$B23,FALSE)*3,VLOOKUP(EDATE(M$20,-3),'3. Count of Individuals'!$W$16:$AE$55,'4. Provider Service Revenue'!$B23,FALSE)-VLOOKUP(EDATE(M$20,-4),'3. Count of Individuals'!$W$16:$AE$55,'4. Provider Service Revenue'!$B23,FALSE),VLOOKUP(EDATE(M$20,-2),'3. Count of Individuals'!$W$16:$AE$55,'4. Provider Service Revenue'!$B23,FALSE)-VLOOKUP(EDATE(M$20,-4),'3. Count of Individuals'!$W$16:$AE$55,'4. Provider Service Revenue'!$B23,FALSE),VLOOKUP(EDATE(M$20,-1),'3. Count of Individuals'!$W$16:$AE$55,'4. Provider Service Revenue'!$B23,FALSE)-VLOOKUP(EDATE(M$20,-4),'3. Count of Individuals'!$W$16:$AE$55,'4. Provider Service Revenue'!$B23,FALSE))-((D23/1.33)*0.33)</f>
        <v>0</v>
      </c>
      <c r="N23" s="35"/>
      <c r="O23" s="35"/>
      <c r="P23" s="26">
        <f t="shared" si="4"/>
        <v>0</v>
      </c>
      <c r="Q23" s="39"/>
    </row>
    <row r="24" spans="2:17" ht="15">
      <c r="B24" s="45">
        <v>5</v>
      </c>
      <c r="C24" s="46" t="s">
        <v>13</v>
      </c>
      <c r="D24" s="26">
        <f>SUM(VLOOKUP(EDATE(D$20,-1),'3. Count of Individuals'!$W$16:$AE$55,'4. Provider Service Revenue'!$B24,FALSE)*3*$D$19,VLOOKUP(EDATE(D$20,-3),'3. Count of Individuals'!$W$16:$AE$55,'4. Provider Service Revenue'!$B24,FALSE)-VLOOKUP(EDATE(D$20,-4),'3. Count of Individuals'!$W$16:$AE$55,'4. Provider Service Revenue'!$B24,FALSE),VLOOKUP(EDATE(D$20,-2),'3. Count of Individuals'!$W$16:$AE$55,'4. Provider Service Revenue'!$B24,FALSE)-VLOOKUP(EDATE(D$20,-4),'3. Count of Individuals'!$W$16:$AE$55,'4. Provider Service Revenue'!$B24,FALSE),VLOOKUP(EDATE(D$20,-1),'3. Count of Individuals'!$W$16:$AE$55,'4. Provider Service Revenue'!$B24,FALSE)-VLOOKUP(EDATE(D$20,-4),'3. Count of Individuals'!$W$16:$AE$55,'4. Provider Service Revenue'!$B24,FALSE))*VLOOKUP(MONTH(D$20),Parameter!$C$18:$D$21,2,FALSE)*Parameter!$K$5</f>
        <v>0</v>
      </c>
      <c r="E24" s="35"/>
      <c r="F24" s="35"/>
      <c r="G24" s="34">
        <f>SUM(VLOOKUP(EDATE(G$20,-1),'3. Count of Individuals'!$W$16:$AE$55,'4. Provider Service Revenue'!$B24,FALSE)*3,VLOOKUP(EDATE(G$20,-3),'3. Count of Individuals'!$W$16:$AE$55,'4. Provider Service Revenue'!$B24,FALSE)-VLOOKUP(EDATE(G$20,-4),'3. Count of Individuals'!$W$16:$AE$55,'4. Provider Service Revenue'!$B24,FALSE)*$D$19,VLOOKUP(EDATE(G$20,-2),'3. Count of Individuals'!$W$16:$AE$55,'4. Provider Service Revenue'!$B24,FALSE)-VLOOKUP(EDATE(G$20,-4),'3. Count of Individuals'!$W$16:$AE$55,'4. Provider Service Revenue'!$B24,FALSE)*$D$19,VLOOKUP(EDATE(G$20,-1),'3. Count of Individuals'!$W$16:$AE$55,'4. Provider Service Revenue'!$B24,FALSE)-VLOOKUP(EDATE(G$20,-4),'3. Count of Individuals'!$W$16:$AE$55,'4. Provider Service Revenue'!$B24,FALSE)*$D$19)*VLOOKUP(MONTH(G$20),Parameter!$C$18:$D$21,2,FALSE)</f>
        <v>0</v>
      </c>
      <c r="H24" s="35"/>
      <c r="I24" s="35"/>
      <c r="J24" s="34">
        <f>SUM(VLOOKUP(EDATE(J$20,-1),'3. Count of Individuals'!$W$16:$AE$55,'4. Provider Service Revenue'!$B24,FALSE)*3,VLOOKUP(EDATE(J$20,-3),'3. Count of Individuals'!$W$16:$AE$55,'4. Provider Service Revenue'!$B24,FALSE)-VLOOKUP(EDATE(J$20,-4),'3. Count of Individuals'!$W$16:$AE$55,'4. Provider Service Revenue'!$B24,FALSE),VLOOKUP(EDATE(J$20,-2),'3. Count of Individuals'!$W$16:$AE$55,'4. Provider Service Revenue'!$B24,FALSE)-VLOOKUP(EDATE(J$20,-4),'3. Count of Individuals'!$W$16:$AE$55,'4. Provider Service Revenue'!$B24,FALSE),VLOOKUP(EDATE(J$20,-1),'3. Count of Individuals'!$W$16:$AE$55,'4. Provider Service Revenue'!$B24,FALSE)-VLOOKUP(EDATE(J$20,-4),'3. Count of Individuals'!$W$16:$AE$55,'4. Provider Service Revenue'!$B24,FALSE))*VLOOKUP(MONTH(J$20),Parameter!$C$18:$D$21,2,FALSE)</f>
        <v>0</v>
      </c>
      <c r="K24" s="35"/>
      <c r="L24" s="35"/>
      <c r="M24" s="34">
        <f>SUM(VLOOKUP(EDATE(M$20,-1),'3. Count of Individuals'!$W$16:$AE$55,'4. Provider Service Revenue'!$B24,FALSE)*3,VLOOKUP(EDATE(M$20,-3),'3. Count of Individuals'!$W$16:$AE$55,'4. Provider Service Revenue'!$B24,FALSE)-VLOOKUP(EDATE(M$20,-4),'3. Count of Individuals'!$W$16:$AE$55,'4. Provider Service Revenue'!$B24,FALSE),VLOOKUP(EDATE(M$20,-2),'3. Count of Individuals'!$W$16:$AE$55,'4. Provider Service Revenue'!$B24,FALSE)-VLOOKUP(EDATE(M$20,-4),'3. Count of Individuals'!$W$16:$AE$55,'4. Provider Service Revenue'!$B24,FALSE),VLOOKUP(EDATE(M$20,-1),'3. Count of Individuals'!$W$16:$AE$55,'4. Provider Service Revenue'!$B24,FALSE)-VLOOKUP(EDATE(M$20,-4),'3. Count of Individuals'!$W$16:$AE$55,'4. Provider Service Revenue'!$B24,FALSE))-((D24/1.33)*0.33)</f>
        <v>0</v>
      </c>
      <c r="N24" s="35"/>
      <c r="O24" s="35"/>
      <c r="P24" s="26">
        <f t="shared" si="4"/>
        <v>0</v>
      </c>
      <c r="Q24" s="39"/>
    </row>
    <row r="25" spans="2:17" ht="15">
      <c r="B25" s="45">
        <v>6</v>
      </c>
      <c r="C25" s="46" t="s">
        <v>14</v>
      </c>
      <c r="D25" s="26">
        <f>SUM(VLOOKUP(EDATE(D$20,-1),'3. Count of Individuals'!$W$16:$AE$55,'4. Provider Service Revenue'!$B25,FALSE)*3*$D$19,VLOOKUP(EDATE(D$20,-3),'3. Count of Individuals'!$W$16:$AE$55,'4. Provider Service Revenue'!$B25,FALSE)-VLOOKUP(EDATE(D$20,-4),'3. Count of Individuals'!$W$16:$AE$55,'4. Provider Service Revenue'!$B25,FALSE),VLOOKUP(EDATE(D$20,-2),'3. Count of Individuals'!$W$16:$AE$55,'4. Provider Service Revenue'!$B25,FALSE)-VLOOKUP(EDATE(D$20,-4),'3. Count of Individuals'!$W$16:$AE$55,'4. Provider Service Revenue'!$B25,FALSE),VLOOKUP(EDATE(D$20,-1),'3. Count of Individuals'!$W$16:$AE$55,'4. Provider Service Revenue'!$B25,FALSE)-VLOOKUP(EDATE(D$20,-4),'3. Count of Individuals'!$W$16:$AE$55,'4. Provider Service Revenue'!$B25,FALSE))*VLOOKUP(MONTH(D$20),Parameter!$C$18:$D$21,2,FALSE)*Parameter!$K$5</f>
        <v>0</v>
      </c>
      <c r="E25" s="35"/>
      <c r="F25" s="35"/>
      <c r="G25" s="34">
        <f>SUM(VLOOKUP(EDATE(G$20,-1),'3. Count of Individuals'!$W$16:$AE$55,'4. Provider Service Revenue'!$B25,FALSE)*3,VLOOKUP(EDATE(G$20,-3),'3. Count of Individuals'!$W$16:$AE$55,'4. Provider Service Revenue'!$B25,FALSE)-VLOOKUP(EDATE(G$20,-4),'3. Count of Individuals'!$W$16:$AE$55,'4. Provider Service Revenue'!$B25,FALSE)*$D$19,VLOOKUP(EDATE(G$20,-2),'3. Count of Individuals'!$W$16:$AE$55,'4. Provider Service Revenue'!$B25,FALSE)-VLOOKUP(EDATE(G$20,-4),'3. Count of Individuals'!$W$16:$AE$55,'4. Provider Service Revenue'!$B25,FALSE)*$D$19,VLOOKUP(EDATE(G$20,-1),'3. Count of Individuals'!$W$16:$AE$55,'4. Provider Service Revenue'!$B25,FALSE)-VLOOKUP(EDATE(G$20,-4),'3. Count of Individuals'!$W$16:$AE$55,'4. Provider Service Revenue'!$B25,FALSE)*$D$19)*VLOOKUP(MONTH(G$20),Parameter!$C$18:$D$21,2,FALSE)</f>
        <v>0</v>
      </c>
      <c r="H25" s="35"/>
      <c r="I25" s="35"/>
      <c r="J25" s="34">
        <f>SUM(VLOOKUP(EDATE(J$20,-1),'3. Count of Individuals'!$W$16:$AE$55,'4. Provider Service Revenue'!$B25,FALSE)*3,VLOOKUP(EDATE(J$20,-3),'3. Count of Individuals'!$W$16:$AE$55,'4. Provider Service Revenue'!$B25,FALSE)-VLOOKUP(EDATE(J$20,-4),'3. Count of Individuals'!$W$16:$AE$55,'4. Provider Service Revenue'!$B25,FALSE),VLOOKUP(EDATE(J$20,-2),'3. Count of Individuals'!$W$16:$AE$55,'4. Provider Service Revenue'!$B25,FALSE)-VLOOKUP(EDATE(J$20,-4),'3. Count of Individuals'!$W$16:$AE$55,'4. Provider Service Revenue'!$B25,FALSE),VLOOKUP(EDATE(J$20,-1),'3. Count of Individuals'!$W$16:$AE$55,'4. Provider Service Revenue'!$B25,FALSE)-VLOOKUP(EDATE(J$20,-4),'3. Count of Individuals'!$W$16:$AE$55,'4. Provider Service Revenue'!$B25,FALSE))*VLOOKUP(MONTH(J$20),Parameter!$C$18:$D$21,2,FALSE)</f>
        <v>0</v>
      </c>
      <c r="K25" s="35"/>
      <c r="L25" s="35"/>
      <c r="M25" s="34">
        <f>SUM(VLOOKUP(EDATE(M$20,-1),'3. Count of Individuals'!$W$16:$AE$55,'4. Provider Service Revenue'!$B25,FALSE)*3,VLOOKUP(EDATE(M$20,-3),'3. Count of Individuals'!$W$16:$AE$55,'4. Provider Service Revenue'!$B25,FALSE)-VLOOKUP(EDATE(M$20,-4),'3. Count of Individuals'!$W$16:$AE$55,'4. Provider Service Revenue'!$B25,FALSE),VLOOKUP(EDATE(M$20,-2),'3. Count of Individuals'!$W$16:$AE$55,'4. Provider Service Revenue'!$B25,FALSE)-VLOOKUP(EDATE(M$20,-4),'3. Count of Individuals'!$W$16:$AE$55,'4. Provider Service Revenue'!$B25,FALSE),VLOOKUP(EDATE(M$20,-1),'3. Count of Individuals'!$W$16:$AE$55,'4. Provider Service Revenue'!$B25,FALSE)-VLOOKUP(EDATE(M$20,-4),'3. Count of Individuals'!$W$16:$AE$55,'4. Provider Service Revenue'!$B25,FALSE))-((D25/1.33)*0.33)</f>
        <v>0</v>
      </c>
      <c r="N25" s="35"/>
      <c r="O25" s="35"/>
      <c r="P25" s="26">
        <f t="shared" si="4"/>
        <v>0</v>
      </c>
      <c r="Q25" s="39"/>
    </row>
    <row r="26" spans="2:17" ht="15">
      <c r="B26" s="45">
        <v>7</v>
      </c>
      <c r="C26" s="46" t="s">
        <v>15</v>
      </c>
      <c r="D26" s="26">
        <f>SUM(VLOOKUP(EDATE(D$20,-1),'3. Count of Individuals'!$W$16:$AE$55,'4. Provider Service Revenue'!$B26,FALSE)*3*$D$19,VLOOKUP(EDATE(D$20,-3),'3. Count of Individuals'!$W$16:$AE$55,'4. Provider Service Revenue'!$B26,FALSE)-VLOOKUP(EDATE(D$20,-4),'3. Count of Individuals'!$W$16:$AE$55,'4. Provider Service Revenue'!$B26,FALSE),VLOOKUP(EDATE(D$20,-2),'3. Count of Individuals'!$W$16:$AE$55,'4. Provider Service Revenue'!$B26,FALSE)-VLOOKUP(EDATE(D$20,-4),'3. Count of Individuals'!$W$16:$AE$55,'4. Provider Service Revenue'!$B26,FALSE),VLOOKUP(EDATE(D$20,-1),'3. Count of Individuals'!$W$16:$AE$55,'4. Provider Service Revenue'!$B26,FALSE)-VLOOKUP(EDATE(D$20,-4),'3. Count of Individuals'!$W$16:$AE$55,'4. Provider Service Revenue'!$B26,FALSE))*VLOOKUP(MONTH(D$20),Parameter!$C$18:$D$21,2,FALSE)*Parameter!$K$5</f>
        <v>0</v>
      </c>
      <c r="E26" s="35"/>
      <c r="F26" s="35"/>
      <c r="G26" s="34">
        <f>SUM(VLOOKUP(EDATE(G$20,-1),'3. Count of Individuals'!$W$16:$AE$55,'4. Provider Service Revenue'!$B26,FALSE)*3,VLOOKUP(EDATE(G$20,-3),'3. Count of Individuals'!$W$16:$AE$55,'4. Provider Service Revenue'!$B26,FALSE)-VLOOKUP(EDATE(G$20,-4),'3. Count of Individuals'!$W$16:$AE$55,'4. Provider Service Revenue'!$B26,FALSE)*$D$19,VLOOKUP(EDATE(G$20,-2),'3. Count of Individuals'!$W$16:$AE$55,'4. Provider Service Revenue'!$B26,FALSE)-VLOOKUP(EDATE(G$20,-4),'3. Count of Individuals'!$W$16:$AE$55,'4. Provider Service Revenue'!$B26,FALSE)*$D$19,VLOOKUP(EDATE(G$20,-1),'3. Count of Individuals'!$W$16:$AE$55,'4. Provider Service Revenue'!$B26,FALSE)-VLOOKUP(EDATE(G$20,-4),'3. Count of Individuals'!$W$16:$AE$55,'4. Provider Service Revenue'!$B26,FALSE)*$D$19)*VLOOKUP(MONTH(G$20),Parameter!$C$18:$D$21,2,FALSE)</f>
        <v>0</v>
      </c>
      <c r="H26" s="35"/>
      <c r="I26" s="35"/>
      <c r="J26" s="34">
        <f>SUM(VLOOKUP(EDATE(J$20,-1),'3. Count of Individuals'!$W$16:$AE$55,'4. Provider Service Revenue'!$B26,FALSE)*3,VLOOKUP(EDATE(J$20,-3),'3. Count of Individuals'!$W$16:$AE$55,'4. Provider Service Revenue'!$B26,FALSE)-VLOOKUP(EDATE(J$20,-4),'3. Count of Individuals'!$W$16:$AE$55,'4. Provider Service Revenue'!$B26,FALSE),VLOOKUP(EDATE(J$20,-2),'3. Count of Individuals'!$W$16:$AE$55,'4. Provider Service Revenue'!$B26,FALSE)-VLOOKUP(EDATE(J$20,-4),'3. Count of Individuals'!$W$16:$AE$55,'4. Provider Service Revenue'!$B26,FALSE),VLOOKUP(EDATE(J$20,-1),'3. Count of Individuals'!$W$16:$AE$55,'4. Provider Service Revenue'!$B26,FALSE)-VLOOKUP(EDATE(J$20,-4),'3. Count of Individuals'!$W$16:$AE$55,'4. Provider Service Revenue'!$B26,FALSE))*VLOOKUP(MONTH(J$20),Parameter!$C$18:$D$21,2,FALSE)</f>
        <v>0</v>
      </c>
      <c r="K26" s="35"/>
      <c r="L26" s="35"/>
      <c r="M26" s="34">
        <f>SUM(VLOOKUP(EDATE(M$20,-1),'3. Count of Individuals'!$W$16:$AE$55,'4. Provider Service Revenue'!$B26,FALSE)*3,VLOOKUP(EDATE(M$20,-3),'3. Count of Individuals'!$W$16:$AE$55,'4. Provider Service Revenue'!$B26,FALSE)-VLOOKUP(EDATE(M$20,-4),'3. Count of Individuals'!$W$16:$AE$55,'4. Provider Service Revenue'!$B26,FALSE),VLOOKUP(EDATE(M$20,-2),'3. Count of Individuals'!$W$16:$AE$55,'4. Provider Service Revenue'!$B26,FALSE)-VLOOKUP(EDATE(M$20,-4),'3. Count of Individuals'!$W$16:$AE$55,'4. Provider Service Revenue'!$B26,FALSE),VLOOKUP(EDATE(M$20,-1),'3. Count of Individuals'!$W$16:$AE$55,'4. Provider Service Revenue'!$B26,FALSE)-VLOOKUP(EDATE(M$20,-4),'3. Count of Individuals'!$W$16:$AE$55,'4. Provider Service Revenue'!$B26,FALSE))-((D26/1.33)*0.33)</f>
        <v>0</v>
      </c>
      <c r="N26" s="35"/>
      <c r="O26" s="35"/>
      <c r="P26" s="26">
        <f t="shared" si="4"/>
        <v>0</v>
      </c>
      <c r="Q26" s="39"/>
    </row>
    <row r="27" spans="2:17" ht="15">
      <c r="B27" s="45">
        <v>8</v>
      </c>
      <c r="C27" s="46" t="s">
        <v>16</v>
      </c>
      <c r="D27" s="26">
        <f>SUM(VLOOKUP(EDATE(D$20,-6),'3. Count of Individuals'!$W$18:$AE$55,'4. Provider Service Revenue'!$B27,FALSE),VLOOKUP(EDATE(D$20,-5),'3. Count of Individuals'!$W$18:$AE$55,'4. Provider Service Revenue'!$B27,FALSE),VLOOKUP(EDATE(D$20,-4),'3. Count of Individuals'!$W$18:$AE$55,'4. Provider Service Revenue'!$B27,FALSE))*VLOOKUP(MONTH(D$20),Parameter!$C$18:$D$21,2,FALSE)*$D$19</f>
        <v>0</v>
      </c>
      <c r="E27" s="35"/>
      <c r="F27" s="35"/>
      <c r="G27" s="34">
        <f>SUM(VLOOKUP(EDATE(G$20,-6),'3. Count of Individuals'!$W$18:$AE$55,'4. Provider Service Revenue'!$B27,FALSE),VLOOKUP(EDATE(G$20,-5),'3. Count of Individuals'!$W$18:$AE$55,'4. Provider Service Revenue'!$B27,FALSE),VLOOKUP(EDATE(G$20,-4),'3. Count of Individuals'!$W$18:$AE$55,'4. Provider Service Revenue'!$B27,FALSE))*VLOOKUP(MONTH(G$20),Parameter!$C$18:$D$21,2,FALSE)*$D$19</f>
        <v>0</v>
      </c>
      <c r="H27" s="35"/>
      <c r="I27" s="35"/>
      <c r="J27" s="34">
        <f>SUM(VLOOKUP(EDATE(J$20,-6),'3. Count of Individuals'!$W$18:$AE$55,'4. Provider Service Revenue'!$B27,FALSE),VLOOKUP(EDATE(J$20,-5),'3. Count of Individuals'!$W$18:$AE$55,'4. Provider Service Revenue'!$B27,FALSE),VLOOKUP(EDATE(J$20,-4),'3. Count of Individuals'!$W$18:$AE$55,'4. Provider Service Revenue'!$B27,FALSE))*VLOOKUP(MONTH(J$20),Parameter!$C$18:$D$21,2,FALSE)</f>
        <v>0</v>
      </c>
      <c r="K27" s="35"/>
      <c r="L27" s="35"/>
      <c r="M27" s="34">
        <f>SUM(VLOOKUP(EDATE(M$20,-6),'3. Count of Individuals'!$W$18:$AE$55,'4. Provider Service Revenue'!$B27,FALSE),VLOOKUP(EDATE(M$20,-5),'3. Count of Individuals'!$W$18:$AE$55,'4. Provider Service Revenue'!$B27,FALSE),VLOOKUP(EDATE(M$20,-4),'3. Count of Individuals'!$W$18:$AE$55,'4. Provider Service Revenue'!$B27,FALSE)-(($D27/1.33)*VLOOKUP(MONTH(M$20),Parameter!$C$18:$D$21,2,FALSE)))</f>
        <v>0</v>
      </c>
      <c r="N27" s="35"/>
      <c r="O27" s="35"/>
      <c r="P27" s="26">
        <f t="shared" si="4"/>
        <v>0</v>
      </c>
      <c r="Q27" s="39"/>
    </row>
    <row r="28" spans="2:17" ht="15">
      <c r="B28" s="45">
        <v>9</v>
      </c>
      <c r="C28" s="46" t="s">
        <v>17</v>
      </c>
      <c r="D28" s="26">
        <f>SUM(VLOOKUP(EDATE(D$20,-6),'3. Count of Individuals'!$W$18:$AE$55,'4. Provider Service Revenue'!$B28,FALSE),VLOOKUP(EDATE(D$20,-5),'3. Count of Individuals'!$W$18:$AE$55,'4. Provider Service Revenue'!$B28,FALSE),VLOOKUP(EDATE(D$20,-4),'3. Count of Individuals'!$W$18:$AE$55,'4. Provider Service Revenue'!$B28,FALSE))*VLOOKUP(MONTH(D$20),Parameter!$C$18:$D$21,2,FALSE)*$D$19</f>
        <v>0</v>
      </c>
      <c r="E28" s="35"/>
      <c r="F28" s="35"/>
      <c r="G28" s="34">
        <f>SUM(VLOOKUP(EDATE(G$20,-6),'3. Count of Individuals'!$W$18:$AE$55,'4. Provider Service Revenue'!$B28,FALSE),VLOOKUP(EDATE(G$20,-5),'3. Count of Individuals'!$W$18:$AE$55,'4. Provider Service Revenue'!$B28,FALSE),VLOOKUP(EDATE(G$20,-4),'3. Count of Individuals'!$W$18:$AE$55,'4. Provider Service Revenue'!$B28,FALSE))*VLOOKUP(MONTH(G$20),Parameter!$C$18:$D$21,2,FALSE)*$D$19</f>
        <v>0</v>
      </c>
      <c r="H28" s="35"/>
      <c r="I28" s="35"/>
      <c r="J28" s="34">
        <f>SUM(VLOOKUP(EDATE(J$20,-6),'3. Count of Individuals'!$W$18:$AE$55,'4. Provider Service Revenue'!$B28,FALSE),VLOOKUP(EDATE(J$20,-5),'3. Count of Individuals'!$W$18:$AE$55,'4. Provider Service Revenue'!$B28,FALSE),VLOOKUP(EDATE(J$20,-4),'3. Count of Individuals'!$W$18:$AE$55,'4. Provider Service Revenue'!$B28,FALSE))*VLOOKUP(MONTH(J$20),Parameter!$C$18:$D$21,2,FALSE)</f>
        <v>0</v>
      </c>
      <c r="K28" s="35"/>
      <c r="L28" s="35"/>
      <c r="M28" s="34">
        <f>SUM(VLOOKUP(EDATE(M$20,-6),'3. Count of Individuals'!$W$18:$AE$55,'4. Provider Service Revenue'!$B28,FALSE),VLOOKUP(EDATE(M$20,-5),'3. Count of Individuals'!$W$18:$AE$55,'4. Provider Service Revenue'!$B28,FALSE),VLOOKUP(EDATE(M$20,-4),'3. Count of Individuals'!$W$18:$AE$55,'4. Provider Service Revenue'!$B28,FALSE)-(($D28/1.33)*VLOOKUP(MONTH(M$20),Parameter!$C$18:$D$21,2,FALSE)))</f>
        <v>0</v>
      </c>
      <c r="N28" s="35"/>
      <c r="O28" s="35"/>
      <c r="P28" s="26">
        <f t="shared" si="4"/>
        <v>0</v>
      </c>
      <c r="Q28" s="39"/>
    </row>
    <row r="29" spans="2:17" ht="15.75" thickBot="1">
      <c r="B29" s="45">
        <v>10</v>
      </c>
      <c r="C29" s="27"/>
      <c r="D29" s="152">
        <f>SUM(D21:D28)</f>
        <v>0</v>
      </c>
      <c r="E29" s="153">
        <f aca="true" t="shared" si="5" ref="E29:O29">SUM(E21:E28)</f>
        <v>0</v>
      </c>
      <c r="F29" s="153">
        <f t="shared" si="5"/>
        <v>0</v>
      </c>
      <c r="G29" s="154">
        <f t="shared" si="5"/>
        <v>0</v>
      </c>
      <c r="H29" s="153">
        <f t="shared" si="5"/>
        <v>0</v>
      </c>
      <c r="I29" s="153">
        <f t="shared" si="5"/>
        <v>0</v>
      </c>
      <c r="J29" s="154">
        <f t="shared" si="5"/>
        <v>0</v>
      </c>
      <c r="K29" s="153">
        <f t="shared" si="5"/>
        <v>0</v>
      </c>
      <c r="L29" s="153">
        <f t="shared" si="5"/>
        <v>0</v>
      </c>
      <c r="M29" s="154">
        <f t="shared" si="5"/>
        <v>0</v>
      </c>
      <c r="N29" s="153">
        <f t="shared" si="5"/>
        <v>0</v>
      </c>
      <c r="O29" s="153">
        <f t="shared" si="5"/>
        <v>0</v>
      </c>
      <c r="P29" s="152">
        <f>SUM(P21:P28)</f>
        <v>0</v>
      </c>
      <c r="Q29" s="39"/>
    </row>
    <row r="30" spans="2:17" ht="15.75" thickTop="1">
      <c r="B30" s="38"/>
      <c r="C30" s="27"/>
      <c r="D30" s="28"/>
      <c r="E30" s="28"/>
      <c r="F30" s="28"/>
      <c r="G30" s="28"/>
      <c r="H30" s="28"/>
      <c r="I30" s="28"/>
      <c r="J30" s="28"/>
      <c r="K30" s="28"/>
      <c r="L30" s="28"/>
      <c r="M30" s="28"/>
      <c r="N30" s="28"/>
      <c r="O30" s="28"/>
      <c r="P30" s="28"/>
      <c r="Q30" s="39"/>
    </row>
    <row r="31" spans="2:17" ht="15">
      <c r="B31" s="38"/>
      <c r="C31" s="27"/>
      <c r="D31" s="30"/>
      <c r="E31" s="30"/>
      <c r="F31" s="30"/>
      <c r="G31" s="30"/>
      <c r="H31" s="30"/>
      <c r="I31" s="30"/>
      <c r="J31" s="30"/>
      <c r="K31" s="30"/>
      <c r="L31" s="30"/>
      <c r="M31" s="30"/>
      <c r="N31" s="30"/>
      <c r="O31" s="30"/>
      <c r="P31" s="30"/>
      <c r="Q31" s="39"/>
    </row>
    <row r="32" spans="2:17" ht="15">
      <c r="B32" s="38"/>
      <c r="C32" s="40">
        <f>C6+2</f>
        <v>2016</v>
      </c>
      <c r="D32" s="161">
        <f>VLOOKUP(D33,Parameter!$B$4:$K$7,Parameter!$K$3,FALSE)</f>
        <v>1.02</v>
      </c>
      <c r="E32" s="27"/>
      <c r="F32" s="27"/>
      <c r="G32" s="141"/>
      <c r="H32" s="27"/>
      <c r="I32" s="27"/>
      <c r="J32" s="27"/>
      <c r="K32" s="27"/>
      <c r="L32" s="27"/>
      <c r="M32" s="27"/>
      <c r="N32" s="27"/>
      <c r="O32" s="27"/>
      <c r="P32" s="27"/>
      <c r="Q32" s="39"/>
    </row>
    <row r="33" spans="2:17" ht="15">
      <c r="B33" s="38"/>
      <c r="C33" s="43" t="s">
        <v>9</v>
      </c>
      <c r="D33" s="32">
        <f>EDATE(O20,1)</f>
        <v>42552</v>
      </c>
      <c r="E33" s="25">
        <f>EDATE(D33,1)</f>
        <v>42583</v>
      </c>
      <c r="F33" s="25">
        <f aca="true" t="shared" si="6" ref="F33:O33">EDATE(E33,1)</f>
        <v>42614</v>
      </c>
      <c r="G33" s="25">
        <f t="shared" si="6"/>
        <v>42644</v>
      </c>
      <c r="H33" s="25">
        <f t="shared" si="6"/>
        <v>42675</v>
      </c>
      <c r="I33" s="25">
        <f t="shared" si="6"/>
        <v>42705</v>
      </c>
      <c r="J33" s="25">
        <f t="shared" si="6"/>
        <v>42736</v>
      </c>
      <c r="K33" s="25">
        <f t="shared" si="6"/>
        <v>42767</v>
      </c>
      <c r="L33" s="25">
        <f t="shared" si="6"/>
        <v>42795</v>
      </c>
      <c r="M33" s="25">
        <f t="shared" si="6"/>
        <v>42826</v>
      </c>
      <c r="N33" s="25">
        <f t="shared" si="6"/>
        <v>42856</v>
      </c>
      <c r="O33" s="25">
        <f t="shared" si="6"/>
        <v>42887</v>
      </c>
      <c r="P33" s="33" t="s">
        <v>31</v>
      </c>
      <c r="Q33" s="39"/>
    </row>
    <row r="34" spans="2:19" ht="15">
      <c r="B34" s="45">
        <v>2</v>
      </c>
      <c r="C34" s="46" t="s">
        <v>10</v>
      </c>
      <c r="D34" s="26">
        <f>SUM(VLOOKUP(EDATE(D$33,-6),'3. Count of Individuals'!$W$18:$AE$55,'4. Provider Service Revenue'!$B34,FALSE),VLOOKUP(EDATE(D$33,-5),'3. Count of Individuals'!$W$18:$AE$55,'4. Provider Service Revenue'!$B34,FALSE),VLOOKUP(EDATE(D$33,-4),'3. Count of Individuals'!$W$18:$AE$55,'4. Provider Service Revenue'!$B34,FALSE))*VLOOKUP(MONTH(D$33),Parameter!$C$18:$D$21,2,FALSE)*$D$32</f>
        <v>0</v>
      </c>
      <c r="E34" s="35"/>
      <c r="F34" s="35"/>
      <c r="G34" s="155">
        <f>SUM(VLOOKUP(EDATE(G$33,-6),'3. Count of Individuals'!$W$18:$AE$55,'4. Provider Service Revenue'!$B34,FALSE),VLOOKUP(EDATE(G$33,-5),'3. Count of Individuals'!$W$18:$AE$55,'4. Provider Service Revenue'!$B34,FALSE),VLOOKUP(EDATE(G$33,-4),'3. Count of Individuals'!$W$18:$AE$55,'4. Provider Service Revenue'!$B34,FALSE))*VLOOKUP(MONTH(G$33),Parameter!$C$18:$D$21,2,FALSE)*$D$32</f>
        <v>0</v>
      </c>
      <c r="H34" s="35"/>
      <c r="I34" s="35"/>
      <c r="J34" s="34">
        <f>SUM(VLOOKUP(EDATE(J$33,-6),'3. Count of Individuals'!$W$18:$AE$55,'4. Provider Service Revenue'!$B34,FALSE),VLOOKUP(EDATE(J$33,-5),'3. Count of Individuals'!$W$18:$AE$55,'4. Provider Service Revenue'!$B34,FALSE),VLOOKUP(EDATE(J$33,-4),'3. Count of Individuals'!$W$18:$AE$55,'4. Provider Service Revenue'!$B34,FALSE))*VLOOKUP(MONTH(J$33),Parameter!$C$18:$D$21,2,FALSE)</f>
        <v>0</v>
      </c>
      <c r="K34" s="35"/>
      <c r="L34" s="35"/>
      <c r="M34" s="34">
        <f>SUM(VLOOKUP(EDATE(M$20,-6),'3. Count of Individuals'!$W$18:$AE$55,'4. Provider Service Revenue'!$B34,FALSE),VLOOKUP(EDATE(M$20,-5),'3. Count of Individuals'!$W$18:$AE$55,'4. Provider Service Revenue'!$B34,FALSE),VLOOKUP(EDATE(M$20,-4),'3. Count of Individuals'!$W$18:$AE$55,'4. Provider Service Revenue'!$B34,FALSE)-(($D34/1.33)*VLOOKUP(MONTH(M$20),Parameter!$C$18:$D$21,2,FALSE)))</f>
        <v>0</v>
      </c>
      <c r="N34" s="35"/>
      <c r="O34" s="35"/>
      <c r="P34" s="26">
        <f>SUM(D34:O34)</f>
        <v>0</v>
      </c>
      <c r="Q34" s="39"/>
      <c r="S34" s="151"/>
    </row>
    <row r="35" spans="2:19" ht="15">
      <c r="B35" s="45">
        <v>3</v>
      </c>
      <c r="C35" s="46" t="s">
        <v>11</v>
      </c>
      <c r="D35" s="26">
        <f>SUM(VLOOKUP(EDATE(D$33,-6),'3. Count of Individuals'!$W$18:$AE$55,'4. Provider Service Revenue'!$B35,FALSE),VLOOKUP(EDATE(D$33,-5),'3. Count of Individuals'!$W$18:$AE$55,'4. Provider Service Revenue'!$B35,FALSE),VLOOKUP(EDATE(D$33,-4),'3. Count of Individuals'!$W$18:$AE$55,'4. Provider Service Revenue'!$B35,FALSE))*VLOOKUP(MONTH(D$33),Parameter!$C$18:$D$21,2,FALSE)*$D$32</f>
        <v>0</v>
      </c>
      <c r="E35" s="35"/>
      <c r="F35" s="35"/>
      <c r="G35" s="34">
        <f>SUM(VLOOKUP(EDATE(G$33,-6),'3. Count of Individuals'!$W$18:$AE$55,'4. Provider Service Revenue'!$B35,FALSE),VLOOKUP(EDATE(G$33,-5),'3. Count of Individuals'!$W$18:$AE$55,'4. Provider Service Revenue'!$B35,FALSE),VLOOKUP(EDATE(G$33,-4),'3. Count of Individuals'!$W$18:$AE$55,'4. Provider Service Revenue'!$B35,FALSE))*VLOOKUP(MONTH(G$33),Parameter!$C$18:$D$21,2,FALSE)*$D$32</f>
        <v>0</v>
      </c>
      <c r="H35" s="35"/>
      <c r="I35" s="35"/>
      <c r="J35" s="34">
        <f>SUM(VLOOKUP(EDATE(J$33,-6),'3. Count of Individuals'!$W$18:$AE$55,'4. Provider Service Revenue'!$B35,FALSE),VLOOKUP(EDATE(J$33,-5),'3. Count of Individuals'!$W$18:$AE$55,'4. Provider Service Revenue'!$B35,FALSE),VLOOKUP(EDATE(J$33,-4),'3. Count of Individuals'!$W$18:$AE$55,'4. Provider Service Revenue'!$B35,FALSE))*VLOOKUP(MONTH(J$33),Parameter!$C$18:$D$21,2,FALSE)</f>
        <v>0</v>
      </c>
      <c r="K35" s="35"/>
      <c r="L35" s="35"/>
      <c r="M35" s="34">
        <f>SUM(VLOOKUP(EDATE(M$20,-6),'3. Count of Individuals'!$W$18:$AE$55,'4. Provider Service Revenue'!$B35,FALSE),VLOOKUP(EDATE(M$20,-5),'3. Count of Individuals'!$W$18:$AE$55,'4. Provider Service Revenue'!$B35,FALSE),VLOOKUP(EDATE(M$20,-4),'3. Count of Individuals'!$W$18:$AE$55,'4. Provider Service Revenue'!$B35,FALSE)-(($D35/1.33)*VLOOKUP(MONTH(M$20),Parameter!$C$18:$D$21,2,FALSE)))</f>
        <v>0</v>
      </c>
      <c r="N35" s="35"/>
      <c r="O35" s="35"/>
      <c r="P35" s="26">
        <f aca="true" t="shared" si="7" ref="P35:P41">SUM(D35:O35)</f>
        <v>0</v>
      </c>
      <c r="Q35" s="39"/>
      <c r="S35" s="151"/>
    </row>
    <row r="36" spans="2:19" ht="15">
      <c r="B36" s="45">
        <v>4</v>
      </c>
      <c r="C36" s="46" t="s">
        <v>12</v>
      </c>
      <c r="D36" s="26">
        <f>SUM(VLOOKUP(EDATE(D$33,-1),'3. Count of Individuals'!$W$16:$AE$55,'4. Provider Service Revenue'!$B36,FALSE)*3*$D$32,VLOOKUP(EDATE(D$33,-3),'3. Count of Individuals'!$W$16:$AE$55,'4. Provider Service Revenue'!$B36,FALSE)-VLOOKUP(EDATE(D$33,-4),'3. Count of Individuals'!$W$16:$AE$55,'4. Provider Service Revenue'!$B36,FALSE),VLOOKUP(EDATE(D$33,-2),'3. Count of Individuals'!$W$16:$AE$55,'4. Provider Service Revenue'!$B36,FALSE)-VLOOKUP(EDATE(D$33,-4),'3. Count of Individuals'!$W$16:$AE$55,'4. Provider Service Revenue'!$B36,FALSE),VLOOKUP(EDATE(D$33,-1),'3. Count of Individuals'!$W$16:$AE$55,'4. Provider Service Revenue'!$B36,FALSE)-VLOOKUP(EDATE(D$33,-4),'3. Count of Individuals'!$W$16:$AE$55,'4. Provider Service Revenue'!$B36,FALSE))*VLOOKUP(MONTH(D$33),Parameter!$C$18:$D$21,2,FALSE)*Parameter!$K$5</f>
        <v>0</v>
      </c>
      <c r="E36" s="35"/>
      <c r="F36" s="35"/>
      <c r="G36" s="34">
        <f>SUM(VLOOKUP(EDATE(G$33,-1),'3. Count of Individuals'!$W$16:$AE$55,'4. Provider Service Revenue'!$B36,FALSE)*3,VLOOKUP(EDATE(G$33,-3),'3. Count of Individuals'!$W$16:$AE$55,'4. Provider Service Revenue'!$B36,FALSE)-VLOOKUP(EDATE(G$33,-4),'3. Count of Individuals'!$W$16:$AE$55,'4. Provider Service Revenue'!$B36,FALSE)*$D$32,VLOOKUP(EDATE(G$33,-2),'3. Count of Individuals'!$W$16:$AE$55,'4. Provider Service Revenue'!$B36,FALSE)-VLOOKUP(EDATE(G$33,-4),'3. Count of Individuals'!$W$16:$AE$55,'4. Provider Service Revenue'!$B36,FALSE)*$D$32,VLOOKUP(EDATE(G$33,-1),'3. Count of Individuals'!$W$16:$AE$55,'4. Provider Service Revenue'!$B36,FALSE)-VLOOKUP(EDATE(G$33,-4),'3. Count of Individuals'!$W$16:$AE$55,'4. Provider Service Revenue'!$B36,FALSE)*$D$32)*VLOOKUP(MONTH(G$33),Parameter!$C$18:$D$21,2,FALSE)</f>
        <v>0</v>
      </c>
      <c r="H36" s="35"/>
      <c r="I36" s="35"/>
      <c r="J36" s="34">
        <f>SUM(VLOOKUP(EDATE(J$33,-1),'3. Count of Individuals'!$W$16:$AE$55,'4. Provider Service Revenue'!$B36,FALSE)*3,VLOOKUP(EDATE(J$33,-3),'3. Count of Individuals'!$W$16:$AE$55,'4. Provider Service Revenue'!$B36,FALSE)-VLOOKUP(EDATE(J$33,-4),'3. Count of Individuals'!$W$16:$AE$55,'4. Provider Service Revenue'!$B36,FALSE),VLOOKUP(EDATE(J$33,-2),'3. Count of Individuals'!$W$16:$AE$55,'4. Provider Service Revenue'!$B36,FALSE)-VLOOKUP(EDATE(J$33,-4),'3. Count of Individuals'!$W$16:$AE$55,'4. Provider Service Revenue'!$B36,FALSE),VLOOKUP(EDATE(J$33,-1),'3. Count of Individuals'!$W$16:$AE$55,'4. Provider Service Revenue'!$B36,FALSE)-VLOOKUP(EDATE(J$33,-4),'3. Count of Individuals'!$W$16:$AE$55,'4. Provider Service Revenue'!$B36,FALSE))*VLOOKUP(MONTH(J$33),Parameter!$C$18:$D$21,2,FALSE)</f>
        <v>0</v>
      </c>
      <c r="K36" s="35"/>
      <c r="L36" s="35"/>
      <c r="M36" s="34">
        <f>SUM(VLOOKUP(EDATE(M$33,-1),'3. Count of Individuals'!$W$16:$AE$55,'4. Provider Service Revenue'!$B36,FALSE)*3,VLOOKUP(EDATE(M$33,-3),'3. Count of Individuals'!$W$16:$AE$55,'4. Provider Service Revenue'!$B36,FALSE)-VLOOKUP(EDATE(M$33,-4),'3. Count of Individuals'!$W$16:$AE$55,'4. Provider Service Revenue'!$B36,FALSE),VLOOKUP(EDATE(M$33,-2),'3. Count of Individuals'!$W$16:$AE$55,'4. Provider Service Revenue'!$B36,FALSE)-VLOOKUP(EDATE(M$33,-4),'3. Count of Individuals'!$W$16:$AE$55,'4. Provider Service Revenue'!$B36,FALSE),VLOOKUP(EDATE(M$33,-1),'3. Count of Individuals'!$W$16:$AE$55,'4. Provider Service Revenue'!$B36,FALSE)-VLOOKUP(EDATE(M$33,-4),'3. Count of Individuals'!$W$16:$AE$55,'4. Provider Service Revenue'!$B36,FALSE))-((D36/1.33)*0.33)</f>
        <v>0</v>
      </c>
      <c r="N36" s="35"/>
      <c r="O36" s="35"/>
      <c r="P36" s="26">
        <f t="shared" si="7"/>
        <v>0</v>
      </c>
      <c r="Q36" s="39"/>
      <c r="S36" s="151"/>
    </row>
    <row r="37" spans="2:17" ht="15">
      <c r="B37" s="45">
        <v>5</v>
      </c>
      <c r="C37" s="46" t="s">
        <v>13</v>
      </c>
      <c r="D37" s="26">
        <f>SUM(VLOOKUP(EDATE(D$33,-1),'3. Count of Individuals'!$W$16:$AE$55,'4. Provider Service Revenue'!$B37,FALSE)*3*$D$32,VLOOKUP(EDATE(D$33,-3),'3. Count of Individuals'!$W$16:$AE$55,'4. Provider Service Revenue'!$B37,FALSE)-VLOOKUP(EDATE(D$33,-4),'3. Count of Individuals'!$W$16:$AE$55,'4. Provider Service Revenue'!$B37,FALSE),VLOOKUP(EDATE(D$33,-2),'3. Count of Individuals'!$W$16:$AE$55,'4. Provider Service Revenue'!$B37,FALSE)-VLOOKUP(EDATE(D$33,-4),'3. Count of Individuals'!$W$16:$AE$55,'4. Provider Service Revenue'!$B37,FALSE),VLOOKUP(EDATE(D$33,-1),'3. Count of Individuals'!$W$16:$AE$55,'4. Provider Service Revenue'!$B37,FALSE)-VLOOKUP(EDATE(D$33,-4),'3. Count of Individuals'!$W$16:$AE$55,'4. Provider Service Revenue'!$B37,FALSE))*VLOOKUP(MONTH(D$33),Parameter!$C$18:$D$21,2,FALSE)*Parameter!$K$5</f>
        <v>0</v>
      </c>
      <c r="E37" s="35"/>
      <c r="F37" s="35"/>
      <c r="G37" s="34">
        <f>SUM(VLOOKUP(EDATE(G$33,-1),'3. Count of Individuals'!$W$16:$AE$55,'4. Provider Service Revenue'!$B37,FALSE)*3,VLOOKUP(EDATE(G$33,-3),'3. Count of Individuals'!$W$16:$AE$55,'4. Provider Service Revenue'!$B37,FALSE)-VLOOKUP(EDATE(G$33,-4),'3. Count of Individuals'!$W$16:$AE$55,'4. Provider Service Revenue'!$B37,FALSE)*$D$32,VLOOKUP(EDATE(G$33,-2),'3. Count of Individuals'!$W$16:$AE$55,'4. Provider Service Revenue'!$B37,FALSE)-VLOOKUP(EDATE(G$33,-4),'3. Count of Individuals'!$W$16:$AE$55,'4. Provider Service Revenue'!$B37,FALSE)*$D$32,VLOOKUP(EDATE(G$33,-1),'3. Count of Individuals'!$W$16:$AE$55,'4. Provider Service Revenue'!$B37,FALSE)-VLOOKUP(EDATE(G$33,-4),'3. Count of Individuals'!$W$16:$AE$55,'4. Provider Service Revenue'!$B37,FALSE)*$D$32)*VLOOKUP(MONTH(G$33),Parameter!$C$18:$D$21,2,FALSE)</f>
        <v>0</v>
      </c>
      <c r="H37" s="35"/>
      <c r="I37" s="35"/>
      <c r="J37" s="34">
        <f>SUM(VLOOKUP(EDATE(J$33,-1),'3. Count of Individuals'!$W$16:$AE$55,'4. Provider Service Revenue'!$B37,FALSE)*3,VLOOKUP(EDATE(J$33,-3),'3. Count of Individuals'!$W$16:$AE$55,'4. Provider Service Revenue'!$B37,FALSE)-VLOOKUP(EDATE(J$33,-4),'3. Count of Individuals'!$W$16:$AE$55,'4. Provider Service Revenue'!$B37,FALSE),VLOOKUP(EDATE(J$33,-2),'3. Count of Individuals'!$W$16:$AE$55,'4. Provider Service Revenue'!$B37,FALSE)-VLOOKUP(EDATE(J$33,-4),'3. Count of Individuals'!$W$16:$AE$55,'4. Provider Service Revenue'!$B37,FALSE),VLOOKUP(EDATE(J$33,-1),'3. Count of Individuals'!$W$16:$AE$55,'4. Provider Service Revenue'!$B37,FALSE)-VLOOKUP(EDATE(J$33,-4),'3. Count of Individuals'!$W$16:$AE$55,'4. Provider Service Revenue'!$B37,FALSE))*VLOOKUP(MONTH(J$33),Parameter!$C$18:$D$21,2,FALSE)</f>
        <v>0</v>
      </c>
      <c r="K37" s="35"/>
      <c r="L37" s="35"/>
      <c r="M37" s="34">
        <f>SUM(VLOOKUP(EDATE(M$33,-1),'3. Count of Individuals'!$W$16:$AE$55,'4. Provider Service Revenue'!$B37,FALSE)*3,VLOOKUP(EDATE(M$33,-3),'3. Count of Individuals'!$W$16:$AE$55,'4. Provider Service Revenue'!$B37,FALSE)-VLOOKUP(EDATE(M$33,-4),'3. Count of Individuals'!$W$16:$AE$55,'4. Provider Service Revenue'!$B37,FALSE),VLOOKUP(EDATE(M$33,-2),'3. Count of Individuals'!$W$16:$AE$55,'4. Provider Service Revenue'!$B37,FALSE)-VLOOKUP(EDATE(M$33,-4),'3. Count of Individuals'!$W$16:$AE$55,'4. Provider Service Revenue'!$B37,FALSE),VLOOKUP(EDATE(M$33,-1),'3. Count of Individuals'!$W$16:$AE$55,'4. Provider Service Revenue'!$B37,FALSE)-VLOOKUP(EDATE(M$33,-4),'3. Count of Individuals'!$W$16:$AE$55,'4. Provider Service Revenue'!$B37,FALSE))-((D37/1.33)*0.33)</f>
        <v>0</v>
      </c>
      <c r="N37" s="35"/>
      <c r="O37" s="35"/>
      <c r="P37" s="26">
        <f t="shared" si="7"/>
        <v>0</v>
      </c>
      <c r="Q37" s="39"/>
    </row>
    <row r="38" spans="2:17" ht="15">
      <c r="B38" s="45">
        <v>6</v>
      </c>
      <c r="C38" s="46" t="s">
        <v>14</v>
      </c>
      <c r="D38" s="26">
        <f>SUM(VLOOKUP(EDATE(D$33,-1),'3. Count of Individuals'!$W$16:$AE$55,'4. Provider Service Revenue'!$B38,FALSE)*3*$D$32,VLOOKUP(EDATE(D$33,-3),'3. Count of Individuals'!$W$16:$AE$55,'4. Provider Service Revenue'!$B38,FALSE)-VLOOKUP(EDATE(D$33,-4),'3. Count of Individuals'!$W$16:$AE$55,'4. Provider Service Revenue'!$B38,FALSE),VLOOKUP(EDATE(D$33,-2),'3. Count of Individuals'!$W$16:$AE$55,'4. Provider Service Revenue'!$B38,FALSE)-VLOOKUP(EDATE(D$33,-4),'3. Count of Individuals'!$W$16:$AE$55,'4. Provider Service Revenue'!$B38,FALSE),VLOOKUP(EDATE(D$33,-1),'3. Count of Individuals'!$W$16:$AE$55,'4. Provider Service Revenue'!$B38,FALSE)-VLOOKUP(EDATE(D$33,-4),'3. Count of Individuals'!$W$16:$AE$55,'4. Provider Service Revenue'!$B38,FALSE))*VLOOKUP(MONTH(D$33),Parameter!$C$18:$D$21,2,FALSE)*Parameter!$K$5</f>
        <v>0</v>
      </c>
      <c r="E38" s="35"/>
      <c r="F38" s="35"/>
      <c r="G38" s="34">
        <f>SUM(VLOOKUP(EDATE(G$33,-1),'3. Count of Individuals'!$W$16:$AE$55,'4. Provider Service Revenue'!$B38,FALSE)*3,VLOOKUP(EDATE(G$33,-3),'3. Count of Individuals'!$W$16:$AE$55,'4. Provider Service Revenue'!$B38,FALSE)-VLOOKUP(EDATE(G$33,-4),'3. Count of Individuals'!$W$16:$AE$55,'4. Provider Service Revenue'!$B38,FALSE)*$D$32,VLOOKUP(EDATE(G$33,-2),'3. Count of Individuals'!$W$16:$AE$55,'4. Provider Service Revenue'!$B38,FALSE)-VLOOKUP(EDATE(G$33,-4),'3. Count of Individuals'!$W$16:$AE$55,'4. Provider Service Revenue'!$B38,FALSE)*$D$32,VLOOKUP(EDATE(G$33,-1),'3. Count of Individuals'!$W$16:$AE$55,'4. Provider Service Revenue'!$B38,FALSE)-VLOOKUP(EDATE(G$33,-4),'3. Count of Individuals'!$W$16:$AE$55,'4. Provider Service Revenue'!$B38,FALSE)*$D$32)*VLOOKUP(MONTH(G$33),Parameter!$C$18:$D$21,2,FALSE)</f>
        <v>0</v>
      </c>
      <c r="H38" s="35"/>
      <c r="I38" s="35"/>
      <c r="J38" s="34">
        <f>SUM(VLOOKUP(EDATE(J$33,-1),'3. Count of Individuals'!$W$16:$AE$55,'4. Provider Service Revenue'!$B38,FALSE)*3,VLOOKUP(EDATE(J$33,-3),'3. Count of Individuals'!$W$16:$AE$55,'4. Provider Service Revenue'!$B38,FALSE)-VLOOKUP(EDATE(J$33,-4),'3. Count of Individuals'!$W$16:$AE$55,'4. Provider Service Revenue'!$B38,FALSE),VLOOKUP(EDATE(J$33,-2),'3. Count of Individuals'!$W$16:$AE$55,'4. Provider Service Revenue'!$B38,FALSE)-VLOOKUP(EDATE(J$33,-4),'3. Count of Individuals'!$W$16:$AE$55,'4. Provider Service Revenue'!$B38,FALSE),VLOOKUP(EDATE(J$33,-1),'3. Count of Individuals'!$W$16:$AE$55,'4. Provider Service Revenue'!$B38,FALSE)-VLOOKUP(EDATE(J$33,-4),'3. Count of Individuals'!$W$16:$AE$55,'4. Provider Service Revenue'!$B38,FALSE))*VLOOKUP(MONTH(J$33),Parameter!$C$18:$D$21,2,FALSE)</f>
        <v>0</v>
      </c>
      <c r="K38" s="35"/>
      <c r="L38" s="35"/>
      <c r="M38" s="34">
        <f>SUM(VLOOKUP(EDATE(M$33,-1),'3. Count of Individuals'!$W$16:$AE$55,'4. Provider Service Revenue'!$B38,FALSE)*3,VLOOKUP(EDATE(M$33,-3),'3. Count of Individuals'!$W$16:$AE$55,'4. Provider Service Revenue'!$B38,FALSE)-VLOOKUP(EDATE(M$33,-4),'3. Count of Individuals'!$W$16:$AE$55,'4. Provider Service Revenue'!$B38,FALSE),VLOOKUP(EDATE(M$33,-2),'3. Count of Individuals'!$W$16:$AE$55,'4. Provider Service Revenue'!$B38,FALSE)-VLOOKUP(EDATE(M$33,-4),'3. Count of Individuals'!$W$16:$AE$55,'4. Provider Service Revenue'!$B38,FALSE),VLOOKUP(EDATE(M$33,-1),'3. Count of Individuals'!$W$16:$AE$55,'4. Provider Service Revenue'!$B38,FALSE)-VLOOKUP(EDATE(M$33,-4),'3. Count of Individuals'!$W$16:$AE$55,'4. Provider Service Revenue'!$B38,FALSE))-((D38/1.33)*0.33)</f>
        <v>0</v>
      </c>
      <c r="N38" s="35"/>
      <c r="O38" s="35"/>
      <c r="P38" s="26">
        <f t="shared" si="7"/>
        <v>0</v>
      </c>
      <c r="Q38" s="39"/>
    </row>
    <row r="39" spans="2:17" ht="15">
      <c r="B39" s="45">
        <v>7</v>
      </c>
      <c r="C39" s="46" t="s">
        <v>15</v>
      </c>
      <c r="D39" s="26">
        <f>SUM(VLOOKUP(EDATE(D$33,-1),'3. Count of Individuals'!$W$16:$AE$55,'4. Provider Service Revenue'!$B39,FALSE)*3*$D$32,VLOOKUP(EDATE(D$33,-3),'3. Count of Individuals'!$W$16:$AE$55,'4. Provider Service Revenue'!$B39,FALSE)-VLOOKUP(EDATE(D$33,-4),'3. Count of Individuals'!$W$16:$AE$55,'4. Provider Service Revenue'!$B39,FALSE),VLOOKUP(EDATE(D$33,-2),'3. Count of Individuals'!$W$16:$AE$55,'4. Provider Service Revenue'!$B39,FALSE)-VLOOKUP(EDATE(D$33,-4),'3. Count of Individuals'!$W$16:$AE$55,'4. Provider Service Revenue'!$B39,FALSE),VLOOKUP(EDATE(D$33,-1),'3. Count of Individuals'!$W$16:$AE$55,'4. Provider Service Revenue'!$B39,FALSE)-VLOOKUP(EDATE(D$33,-4),'3. Count of Individuals'!$W$16:$AE$55,'4. Provider Service Revenue'!$B39,FALSE))*VLOOKUP(MONTH(D$33),Parameter!$C$18:$D$21,2,FALSE)*Parameter!$K$5</f>
        <v>0</v>
      </c>
      <c r="E39" s="35"/>
      <c r="F39" s="35"/>
      <c r="G39" s="34">
        <f>SUM(VLOOKUP(EDATE(G$33,-1),'3. Count of Individuals'!$W$16:$AE$55,'4. Provider Service Revenue'!$B39,FALSE)*3,VLOOKUP(EDATE(G$33,-3),'3. Count of Individuals'!$W$16:$AE$55,'4. Provider Service Revenue'!$B39,FALSE)-VLOOKUP(EDATE(G$33,-4),'3. Count of Individuals'!$W$16:$AE$55,'4. Provider Service Revenue'!$B39,FALSE)*$D$32,VLOOKUP(EDATE(G$33,-2),'3. Count of Individuals'!$W$16:$AE$55,'4. Provider Service Revenue'!$B39,FALSE)-VLOOKUP(EDATE(G$33,-4),'3. Count of Individuals'!$W$16:$AE$55,'4. Provider Service Revenue'!$B39,FALSE)*$D$32,VLOOKUP(EDATE(G$33,-1),'3. Count of Individuals'!$W$16:$AE$55,'4. Provider Service Revenue'!$B39,FALSE)-VLOOKUP(EDATE(G$33,-4),'3. Count of Individuals'!$W$16:$AE$55,'4. Provider Service Revenue'!$B39,FALSE)*$D$32)*VLOOKUP(MONTH(G$33),Parameter!$C$18:$D$21,2,FALSE)</f>
        <v>0</v>
      </c>
      <c r="H39" s="35"/>
      <c r="I39" s="35"/>
      <c r="J39" s="34">
        <f>SUM(VLOOKUP(EDATE(J$33,-1),'3. Count of Individuals'!$W$16:$AE$55,'4. Provider Service Revenue'!$B39,FALSE)*3,VLOOKUP(EDATE(J$33,-3),'3. Count of Individuals'!$W$16:$AE$55,'4. Provider Service Revenue'!$B39,FALSE)-VLOOKUP(EDATE(J$33,-4),'3. Count of Individuals'!$W$16:$AE$55,'4. Provider Service Revenue'!$B39,FALSE),VLOOKUP(EDATE(J$33,-2),'3. Count of Individuals'!$W$16:$AE$55,'4. Provider Service Revenue'!$B39,FALSE)-VLOOKUP(EDATE(J$33,-4),'3. Count of Individuals'!$W$16:$AE$55,'4. Provider Service Revenue'!$B39,FALSE),VLOOKUP(EDATE(J$33,-1),'3. Count of Individuals'!$W$16:$AE$55,'4. Provider Service Revenue'!$B39,FALSE)-VLOOKUP(EDATE(J$33,-4),'3. Count of Individuals'!$W$16:$AE$55,'4. Provider Service Revenue'!$B39,FALSE))*VLOOKUP(MONTH(J$33),Parameter!$C$18:$D$21,2,FALSE)</f>
        <v>0</v>
      </c>
      <c r="K39" s="35"/>
      <c r="L39" s="35"/>
      <c r="M39" s="34">
        <f>SUM(VLOOKUP(EDATE(M$33,-1),'3. Count of Individuals'!$W$16:$AE$55,'4. Provider Service Revenue'!$B39,FALSE)*3,VLOOKUP(EDATE(M$33,-3),'3. Count of Individuals'!$W$16:$AE$55,'4. Provider Service Revenue'!$B39,FALSE)-VLOOKUP(EDATE(M$33,-4),'3. Count of Individuals'!$W$16:$AE$55,'4. Provider Service Revenue'!$B39,FALSE),VLOOKUP(EDATE(M$33,-2),'3. Count of Individuals'!$W$16:$AE$55,'4. Provider Service Revenue'!$B39,FALSE)-VLOOKUP(EDATE(M$33,-4),'3. Count of Individuals'!$W$16:$AE$55,'4. Provider Service Revenue'!$B39,FALSE),VLOOKUP(EDATE(M$33,-1),'3. Count of Individuals'!$W$16:$AE$55,'4. Provider Service Revenue'!$B39,FALSE)-VLOOKUP(EDATE(M$33,-4),'3. Count of Individuals'!$W$16:$AE$55,'4. Provider Service Revenue'!$B39,FALSE))-((D39/1.33)*0.33)</f>
        <v>0</v>
      </c>
      <c r="N39" s="35"/>
      <c r="O39" s="35"/>
      <c r="P39" s="26">
        <f t="shared" si="7"/>
        <v>0</v>
      </c>
      <c r="Q39" s="39"/>
    </row>
    <row r="40" spans="2:17" ht="15">
      <c r="B40" s="45">
        <v>8</v>
      </c>
      <c r="C40" s="46" t="s">
        <v>16</v>
      </c>
      <c r="D40" s="26">
        <f>SUM(VLOOKUP(EDATE(D$33,-6),'3. Count of Individuals'!$W$18:$AE$55,'4. Provider Service Revenue'!$B40,FALSE),VLOOKUP(EDATE(D$33,-5),'3. Count of Individuals'!$W$18:$AE$55,'4. Provider Service Revenue'!$B40,FALSE),VLOOKUP(EDATE(D$33,-4),'3. Count of Individuals'!$W$18:$AE$55,'4. Provider Service Revenue'!$B40,FALSE))*VLOOKUP(MONTH(D$33),Parameter!$C$18:$D$21,2,FALSE)*$D$32</f>
        <v>0</v>
      </c>
      <c r="E40" s="35"/>
      <c r="F40" s="35"/>
      <c r="G40" s="34">
        <f>SUM(VLOOKUP(EDATE(G$33,-6),'3. Count of Individuals'!$W$18:$AE$55,'4. Provider Service Revenue'!$B40,FALSE),VLOOKUP(EDATE(G$33,-5),'3. Count of Individuals'!$W$18:$AE$55,'4. Provider Service Revenue'!$B40,FALSE),VLOOKUP(EDATE(G$33,-4),'3. Count of Individuals'!$W$18:$AE$55,'4. Provider Service Revenue'!$B40,FALSE))*VLOOKUP(MONTH(G$33),Parameter!$C$18:$D$21,2,FALSE)*$D$32</f>
        <v>0</v>
      </c>
      <c r="H40" s="35"/>
      <c r="I40" s="35"/>
      <c r="J40" s="34">
        <f>SUM(VLOOKUP(EDATE(J$33,-6),'3. Count of Individuals'!$W$18:$AE$55,'4. Provider Service Revenue'!$B40,FALSE),VLOOKUP(EDATE(J$33,-5),'3. Count of Individuals'!$W$18:$AE$55,'4. Provider Service Revenue'!$B40,FALSE),VLOOKUP(EDATE(J$33,-4),'3. Count of Individuals'!$W$18:$AE$55,'4. Provider Service Revenue'!$B40,FALSE))*VLOOKUP(MONTH(J$33),Parameter!$C$18:$D$21,2,FALSE)</f>
        <v>0</v>
      </c>
      <c r="K40" s="35"/>
      <c r="L40" s="35"/>
      <c r="M40" s="34">
        <f>SUM(VLOOKUP(EDATE(M$20,-6),'3. Count of Individuals'!$W$18:$AE$55,'4. Provider Service Revenue'!$B40,FALSE),VLOOKUP(EDATE(M$20,-5),'3. Count of Individuals'!$W$18:$AE$55,'4. Provider Service Revenue'!$B40,FALSE),VLOOKUP(EDATE(M$20,-4),'3. Count of Individuals'!$W$18:$AE$55,'4. Provider Service Revenue'!$B40,FALSE)-(($D40/1.33)*VLOOKUP(MONTH(M$20),Parameter!$C$18:$D$21,2,FALSE)))</f>
        <v>0</v>
      </c>
      <c r="N40" s="35"/>
      <c r="O40" s="35"/>
      <c r="P40" s="26">
        <f t="shared" si="7"/>
        <v>0</v>
      </c>
      <c r="Q40" s="39"/>
    </row>
    <row r="41" spans="2:17" ht="15">
      <c r="B41" s="45">
        <v>9</v>
      </c>
      <c r="C41" s="46" t="s">
        <v>17</v>
      </c>
      <c r="D41" s="26">
        <f>SUM(VLOOKUP(EDATE(D$33,-6),'3. Count of Individuals'!$W$18:$AE$55,'4. Provider Service Revenue'!$B41,FALSE),VLOOKUP(EDATE(D$33,-5),'3. Count of Individuals'!$W$18:$AE$55,'4. Provider Service Revenue'!$B41,FALSE),VLOOKUP(EDATE(D$33,-4),'3. Count of Individuals'!$W$18:$AE$55,'4. Provider Service Revenue'!$B41,FALSE))*VLOOKUP(MONTH(D$33),Parameter!$C$18:$D$21,2,FALSE)*$D$32</f>
        <v>0</v>
      </c>
      <c r="E41" s="35"/>
      <c r="F41" s="35"/>
      <c r="G41" s="156">
        <f>SUM(VLOOKUP(EDATE(G$33,-6),'3. Count of Individuals'!$W$18:$AE$55,'4. Provider Service Revenue'!$B41,FALSE),VLOOKUP(EDATE(G$33,-5),'3. Count of Individuals'!$W$18:$AE$55,'4. Provider Service Revenue'!$B41,FALSE),VLOOKUP(EDATE(G$33,-4),'3. Count of Individuals'!$W$18:$AE$55,'4. Provider Service Revenue'!$B41,FALSE))*VLOOKUP(MONTH(G$33),Parameter!$C$18:$D$21,2,FALSE)*$D$32</f>
        <v>0</v>
      </c>
      <c r="H41" s="35"/>
      <c r="I41" s="35"/>
      <c r="J41" s="34">
        <f>SUM(VLOOKUP(EDATE(J$33,-6),'3. Count of Individuals'!$W$18:$AE$55,'4. Provider Service Revenue'!$B41,FALSE),VLOOKUP(EDATE(J$33,-5),'3. Count of Individuals'!$W$18:$AE$55,'4. Provider Service Revenue'!$B41,FALSE),VLOOKUP(EDATE(J$33,-4),'3. Count of Individuals'!$W$18:$AE$55,'4. Provider Service Revenue'!$B41,FALSE))*VLOOKUP(MONTH(J$33),Parameter!$C$18:$D$21,2,FALSE)</f>
        <v>0</v>
      </c>
      <c r="K41" s="35"/>
      <c r="L41" s="35"/>
      <c r="M41" s="34">
        <f>SUM(VLOOKUP(EDATE(M$20,-6),'3. Count of Individuals'!$W$18:$AE$55,'4. Provider Service Revenue'!$B41,FALSE),VLOOKUP(EDATE(M$20,-5),'3. Count of Individuals'!$W$18:$AE$55,'4. Provider Service Revenue'!$B41,FALSE),VLOOKUP(EDATE(M$20,-4),'3. Count of Individuals'!$W$18:$AE$55,'4. Provider Service Revenue'!$B41,FALSE)-(($D41/1.33)*VLOOKUP(MONTH(M$20),Parameter!$C$18:$D$21,2,FALSE)))</f>
        <v>0</v>
      </c>
      <c r="N41" s="35"/>
      <c r="O41" s="35"/>
      <c r="P41" s="26">
        <f t="shared" si="7"/>
        <v>0</v>
      </c>
      <c r="Q41" s="39"/>
    </row>
    <row r="42" spans="2:17" ht="15.75" thickBot="1">
      <c r="B42" s="45">
        <v>10</v>
      </c>
      <c r="C42" s="27"/>
      <c r="D42" s="152">
        <f>SUM(D34:D41)</f>
        <v>0</v>
      </c>
      <c r="E42" s="153">
        <f aca="true" t="shared" si="8" ref="E42:O42">SUM(E34:E41)</f>
        <v>0</v>
      </c>
      <c r="F42" s="153">
        <f t="shared" si="8"/>
        <v>0</v>
      </c>
      <c r="G42" s="154">
        <f t="shared" si="8"/>
        <v>0</v>
      </c>
      <c r="H42" s="153">
        <f t="shared" si="8"/>
        <v>0</v>
      </c>
      <c r="I42" s="153">
        <f t="shared" si="8"/>
        <v>0</v>
      </c>
      <c r="J42" s="154">
        <f t="shared" si="8"/>
        <v>0</v>
      </c>
      <c r="K42" s="153">
        <f t="shared" si="8"/>
        <v>0</v>
      </c>
      <c r="L42" s="153">
        <f t="shared" si="8"/>
        <v>0</v>
      </c>
      <c r="M42" s="154">
        <f t="shared" si="8"/>
        <v>0</v>
      </c>
      <c r="N42" s="153">
        <f t="shared" si="8"/>
        <v>0</v>
      </c>
      <c r="O42" s="153">
        <f t="shared" si="8"/>
        <v>0</v>
      </c>
      <c r="P42" s="152">
        <f>SUM(P34:P41)</f>
        <v>0</v>
      </c>
      <c r="Q42" s="39"/>
    </row>
    <row r="43" spans="2:17" ht="15.75" thickTop="1">
      <c r="B43" s="38"/>
      <c r="C43" s="27"/>
      <c r="D43" s="27"/>
      <c r="E43" s="27"/>
      <c r="F43" s="27"/>
      <c r="G43" s="27"/>
      <c r="H43" s="27"/>
      <c r="I43" s="27"/>
      <c r="J43" s="27"/>
      <c r="K43" s="27"/>
      <c r="L43" s="27"/>
      <c r="M43" s="27"/>
      <c r="N43" s="27"/>
      <c r="O43" s="27"/>
      <c r="P43" s="27"/>
      <c r="Q43" s="39"/>
    </row>
    <row r="44" spans="2:17" ht="15">
      <c r="B44" s="38"/>
      <c r="C44" s="27"/>
      <c r="D44" s="30"/>
      <c r="E44" s="30"/>
      <c r="F44" s="30"/>
      <c r="G44" s="30"/>
      <c r="H44" s="30"/>
      <c r="I44" s="30"/>
      <c r="J44" s="30"/>
      <c r="K44" s="30"/>
      <c r="L44" s="30"/>
      <c r="M44" s="30"/>
      <c r="N44" s="30"/>
      <c r="O44" s="30"/>
      <c r="P44" s="30"/>
      <c r="Q44" s="39"/>
    </row>
    <row r="45" spans="2:17" ht="15">
      <c r="B45" s="38"/>
      <c r="C45" s="157" t="s">
        <v>100</v>
      </c>
      <c r="D45" s="158"/>
      <c r="E45" s="159"/>
      <c r="F45" s="27"/>
      <c r="G45" s="141"/>
      <c r="H45" s="27"/>
      <c r="I45" s="27"/>
      <c r="J45" s="27"/>
      <c r="K45" s="27"/>
      <c r="L45" s="27"/>
      <c r="M45" s="27"/>
      <c r="N45" s="27"/>
      <c r="O45" s="27"/>
      <c r="P45" s="27"/>
      <c r="Q45" s="39"/>
    </row>
    <row r="46" spans="2:17" ht="15">
      <c r="B46" s="38"/>
      <c r="C46" s="43" t="s">
        <v>9</v>
      </c>
      <c r="D46" s="32">
        <f>EDATE(O33,1)</f>
        <v>42917</v>
      </c>
      <c r="E46" s="25">
        <f>EDATE(D46,1)</f>
        <v>42948</v>
      </c>
      <c r="F46" s="25">
        <f>EDATE(E46,1)</f>
        <v>42979</v>
      </c>
      <c r="G46" s="25">
        <f>EDATE(F46,1)</f>
        <v>43009</v>
      </c>
      <c r="H46" s="25">
        <f>EDATE(G46,1)</f>
        <v>43040</v>
      </c>
      <c r="I46" s="25">
        <f>EDATE(H46,1)</f>
        <v>43070</v>
      </c>
      <c r="J46" s="25">
        <f>EDATE(I46,1)</f>
        <v>43101</v>
      </c>
      <c r="K46" s="25">
        <f>EDATE(J46,1)</f>
        <v>43132</v>
      </c>
      <c r="L46" s="25">
        <f>EDATE(K46,1)</f>
        <v>43160</v>
      </c>
      <c r="M46" s="25">
        <f>EDATE(L46,1)</f>
        <v>43191</v>
      </c>
      <c r="N46" s="25">
        <f>EDATE(M46,1)</f>
        <v>43221</v>
      </c>
      <c r="O46" s="25">
        <f>EDATE(N46,1)</f>
        <v>43252</v>
      </c>
      <c r="P46" s="33" t="s">
        <v>31</v>
      </c>
      <c r="Q46" s="39"/>
    </row>
    <row r="47" spans="2:17" ht="15">
      <c r="B47" s="45">
        <v>2</v>
      </c>
      <c r="C47" s="46" t="s">
        <v>10</v>
      </c>
      <c r="D47" s="26">
        <f>SUM(VLOOKUP(EDATE(D$46,-6),'3. Count of Individuals'!$W$18:$AE$55,'4. Provider Service Revenue'!$B47,FALSE),VLOOKUP(EDATE(D$46,-5),'3. Count of Individuals'!$W$18:$AE$55,'4. Provider Service Revenue'!$B47,FALSE),VLOOKUP(EDATE(D$46,-4),'3. Count of Individuals'!$W$18:$AE$55,'4. Provider Service Revenue'!$B47,FALSE))</f>
        <v>0</v>
      </c>
      <c r="E47" s="35"/>
      <c r="F47" s="35"/>
      <c r="G47" s="155">
        <f>SUM(VLOOKUP(EDATE(G$46,-6),'3. Count of Individuals'!$W$18:$AE$55,'4. Provider Service Revenue'!$B47,FALSE),VLOOKUP(EDATE(G$46,-5),'3. Count of Individuals'!$W$18:$AE$55,'4. Provider Service Revenue'!$B47,FALSE),VLOOKUP(EDATE(G$46,-4),'3. Count of Individuals'!$W$18:$AE$55,'4. Provider Service Revenue'!$B47,FALSE))</f>
        <v>0</v>
      </c>
      <c r="H47" s="35"/>
      <c r="I47" s="35"/>
      <c r="J47" s="34"/>
      <c r="K47" s="35"/>
      <c r="L47" s="35"/>
      <c r="M47" s="34"/>
      <c r="N47" s="35"/>
      <c r="O47" s="35"/>
      <c r="P47" s="26">
        <f>SUM(D47:O47)</f>
        <v>0</v>
      </c>
      <c r="Q47" s="39"/>
    </row>
    <row r="48" spans="2:17" ht="15">
      <c r="B48" s="45">
        <v>3</v>
      </c>
      <c r="C48" s="46" t="s">
        <v>11</v>
      </c>
      <c r="D48" s="26">
        <f>SUM(VLOOKUP(EDATE(D$46,-6),'3. Count of Individuals'!$W$18:$AE$55,'4. Provider Service Revenue'!$B48,FALSE),VLOOKUP(EDATE(D$46,-5),'3. Count of Individuals'!$W$18:$AE$55,'4. Provider Service Revenue'!$B48,FALSE),VLOOKUP(EDATE(D$46,-4),'3. Count of Individuals'!$W$18:$AE$55,'4. Provider Service Revenue'!$B48,FALSE))</f>
        <v>0</v>
      </c>
      <c r="E48" s="35"/>
      <c r="F48" s="35"/>
      <c r="G48" s="34">
        <f>SUM(VLOOKUP(EDATE(G$46,-6),'3. Count of Individuals'!$W$18:$AE$55,'4. Provider Service Revenue'!$B48,FALSE),VLOOKUP(EDATE(G$46,-5),'3. Count of Individuals'!$W$18:$AE$55,'4. Provider Service Revenue'!$B48,FALSE),VLOOKUP(EDATE(G$46,-4),'3. Count of Individuals'!$W$18:$AE$55,'4. Provider Service Revenue'!$B48,FALSE))</f>
        <v>0</v>
      </c>
      <c r="H48" s="35"/>
      <c r="I48" s="35"/>
      <c r="J48" s="34"/>
      <c r="K48" s="35"/>
      <c r="L48" s="35"/>
      <c r="M48" s="34"/>
      <c r="N48" s="35"/>
      <c r="O48" s="35"/>
      <c r="P48" s="26">
        <f aca="true" t="shared" si="9" ref="P48:P54">SUM(D48:O48)</f>
        <v>0</v>
      </c>
      <c r="Q48" s="39"/>
    </row>
    <row r="49" spans="2:17" ht="15">
      <c r="B49" s="45">
        <v>4</v>
      </c>
      <c r="C49" s="46" t="s">
        <v>12</v>
      </c>
      <c r="D49" s="26">
        <f>SUM(VLOOKUP(EDATE(D$46,-3),'3. Count of Individuals'!$W$16:$AE$55,'4. Provider Service Revenue'!$B49,FALSE)-VLOOKUP(EDATE(D$46,-4),'3. Count of Individuals'!$W$16:$AE$55,'4. Provider Service Revenue'!$B49,FALSE),VLOOKUP(EDATE(D$46,-2),'3. Count of Individuals'!$W$16:$AE$55,'4. Provider Service Revenue'!$B49,FALSE)-VLOOKUP(EDATE(D$46,-4),'3. Count of Individuals'!$W$16:$AE$55,'4. Provider Service Revenue'!$B49,FALSE),VLOOKUP(EDATE(D$46,-1),'3. Count of Individuals'!$W$16:$AE$55,'4. Provider Service Revenue'!$B49,FALSE)-VLOOKUP(EDATE(D$46,-4),'3. Count of Individuals'!$W$16:$AE$55,'4. Provider Service Revenue'!$B49,FALSE))</f>
        <v>0</v>
      </c>
      <c r="E49" s="35"/>
      <c r="F49" s="35"/>
      <c r="G49" s="34"/>
      <c r="H49" s="35"/>
      <c r="I49" s="35"/>
      <c r="J49" s="34"/>
      <c r="K49" s="35"/>
      <c r="L49" s="35"/>
      <c r="M49" s="34"/>
      <c r="N49" s="35"/>
      <c r="O49" s="35"/>
      <c r="P49" s="26">
        <f t="shared" si="9"/>
        <v>0</v>
      </c>
      <c r="Q49" s="39"/>
    </row>
    <row r="50" spans="2:17" ht="15">
      <c r="B50" s="45">
        <v>5</v>
      </c>
      <c r="C50" s="46" t="s">
        <v>13</v>
      </c>
      <c r="D50" s="26">
        <f>SUM(VLOOKUP(EDATE(D$46,-3),'3. Count of Individuals'!$W$16:$AE$55,'4. Provider Service Revenue'!$B50,FALSE)-VLOOKUP(EDATE(D$46,-4),'3. Count of Individuals'!$W$16:$AE$55,'4. Provider Service Revenue'!$B50,FALSE),VLOOKUP(EDATE(D$46,-2),'3. Count of Individuals'!$W$16:$AE$55,'4. Provider Service Revenue'!$B50,FALSE)-VLOOKUP(EDATE(D$46,-4),'3. Count of Individuals'!$W$16:$AE$55,'4. Provider Service Revenue'!$B50,FALSE),VLOOKUP(EDATE(D$46,-1),'3. Count of Individuals'!$W$16:$AE$55,'4. Provider Service Revenue'!$B50,FALSE)-VLOOKUP(EDATE(D$46,-4),'3. Count of Individuals'!$W$16:$AE$55,'4. Provider Service Revenue'!$B50,FALSE))</f>
        <v>0</v>
      </c>
      <c r="E50" s="35"/>
      <c r="F50" s="35"/>
      <c r="G50" s="34"/>
      <c r="H50" s="35"/>
      <c r="I50" s="35"/>
      <c r="J50" s="34"/>
      <c r="K50" s="35"/>
      <c r="L50" s="35"/>
      <c r="M50" s="34"/>
      <c r="N50" s="35"/>
      <c r="O50" s="35"/>
      <c r="P50" s="26">
        <f t="shared" si="9"/>
        <v>0</v>
      </c>
      <c r="Q50" s="39"/>
    </row>
    <row r="51" spans="2:17" ht="15">
      <c r="B51" s="45">
        <v>6</v>
      </c>
      <c r="C51" s="46" t="s">
        <v>14</v>
      </c>
      <c r="D51" s="26">
        <f>SUM(VLOOKUP(EDATE(D$46,-3),'3. Count of Individuals'!$W$16:$AE$55,'4. Provider Service Revenue'!$B51,FALSE)-VLOOKUP(EDATE(D$46,-4),'3. Count of Individuals'!$W$16:$AE$55,'4. Provider Service Revenue'!$B51,FALSE),VLOOKUP(EDATE(D$46,-2),'3. Count of Individuals'!$W$16:$AE$55,'4. Provider Service Revenue'!$B51,FALSE)-VLOOKUP(EDATE(D$46,-4),'3. Count of Individuals'!$W$16:$AE$55,'4. Provider Service Revenue'!$B51,FALSE),VLOOKUP(EDATE(D$46,-1),'3. Count of Individuals'!$W$16:$AE$55,'4. Provider Service Revenue'!$B51,FALSE)-VLOOKUP(EDATE(D$46,-4),'3. Count of Individuals'!$W$16:$AE$55,'4. Provider Service Revenue'!$B51,FALSE))</f>
        <v>0</v>
      </c>
      <c r="E51" s="35"/>
      <c r="F51" s="35"/>
      <c r="G51" s="34"/>
      <c r="H51" s="35"/>
      <c r="I51" s="35"/>
      <c r="J51" s="34"/>
      <c r="K51" s="35"/>
      <c r="L51" s="35"/>
      <c r="M51" s="34"/>
      <c r="N51" s="35"/>
      <c r="O51" s="35"/>
      <c r="P51" s="26">
        <f t="shared" si="9"/>
        <v>0</v>
      </c>
      <c r="Q51" s="39"/>
    </row>
    <row r="52" spans="2:17" ht="15">
      <c r="B52" s="45">
        <v>7</v>
      </c>
      <c r="C52" s="46" t="s">
        <v>15</v>
      </c>
      <c r="D52" s="26">
        <f>SUM(VLOOKUP(EDATE(D$46,-3),'3. Count of Individuals'!$W$16:$AE$55,'4. Provider Service Revenue'!$B52,FALSE)-VLOOKUP(EDATE(D$46,-4),'3. Count of Individuals'!$W$16:$AE$55,'4. Provider Service Revenue'!$B52,FALSE),VLOOKUP(EDATE(D$46,-2),'3. Count of Individuals'!$W$16:$AE$55,'4. Provider Service Revenue'!$B52,FALSE)-VLOOKUP(EDATE(D$46,-4),'3. Count of Individuals'!$W$16:$AE$55,'4. Provider Service Revenue'!$B52,FALSE),VLOOKUP(EDATE(D$46,-1),'3. Count of Individuals'!$W$16:$AE$55,'4. Provider Service Revenue'!$B52,FALSE)-VLOOKUP(EDATE(D$46,-4),'3. Count of Individuals'!$W$16:$AE$55,'4. Provider Service Revenue'!$B52,FALSE))</f>
        <v>0</v>
      </c>
      <c r="E52" s="35"/>
      <c r="F52" s="35"/>
      <c r="G52" s="34"/>
      <c r="H52" s="35"/>
      <c r="I52" s="35"/>
      <c r="J52" s="34"/>
      <c r="K52" s="35"/>
      <c r="L52" s="35"/>
      <c r="M52" s="34"/>
      <c r="N52" s="35"/>
      <c r="O52" s="35"/>
      <c r="P52" s="26">
        <f t="shared" si="9"/>
        <v>0</v>
      </c>
      <c r="Q52" s="39"/>
    </row>
    <row r="53" spans="2:17" ht="15">
      <c r="B53" s="45">
        <v>8</v>
      </c>
      <c r="C53" s="46" t="s">
        <v>16</v>
      </c>
      <c r="D53" s="26">
        <f>SUM(VLOOKUP(EDATE(D$46,-6),'3. Count of Individuals'!$W$18:$AE$55,'4. Provider Service Revenue'!$B53,FALSE),VLOOKUP(EDATE(D$46,-5),'3. Count of Individuals'!$W$18:$AE$55,'4. Provider Service Revenue'!$B53,FALSE),VLOOKUP(EDATE(D$46,-4),'3. Count of Individuals'!$W$18:$AE$55,'4. Provider Service Revenue'!$B53,FALSE))</f>
        <v>0</v>
      </c>
      <c r="E53" s="35"/>
      <c r="F53" s="35"/>
      <c r="G53" s="34">
        <f>SUM(VLOOKUP(EDATE(G$46,-6),'3. Count of Individuals'!$W$18:$AE$55,'4. Provider Service Revenue'!$B53,FALSE),VLOOKUP(EDATE(G$46,-5),'3. Count of Individuals'!$W$18:$AE$55,'4. Provider Service Revenue'!$B53,FALSE),VLOOKUP(EDATE(G$46,-4),'3. Count of Individuals'!$W$18:$AE$55,'4. Provider Service Revenue'!$B53,FALSE))</f>
        <v>0</v>
      </c>
      <c r="H53" s="35"/>
      <c r="I53" s="35"/>
      <c r="J53" s="34"/>
      <c r="K53" s="35"/>
      <c r="L53" s="35"/>
      <c r="M53" s="34"/>
      <c r="N53" s="35"/>
      <c r="O53" s="35"/>
      <c r="P53" s="26">
        <f t="shared" si="9"/>
        <v>0</v>
      </c>
      <c r="Q53" s="39"/>
    </row>
    <row r="54" spans="2:17" ht="15">
      <c r="B54" s="45">
        <v>9</v>
      </c>
      <c r="C54" s="46" t="s">
        <v>17</v>
      </c>
      <c r="D54" s="26">
        <f>SUM(VLOOKUP(EDATE(D$46,-6),'3. Count of Individuals'!$W$18:$AE$55,'4. Provider Service Revenue'!$B54,FALSE),VLOOKUP(EDATE(D$46,-5),'3. Count of Individuals'!$W$18:$AE$55,'4. Provider Service Revenue'!$B54,FALSE),VLOOKUP(EDATE(D$46,-4),'3. Count of Individuals'!$W$18:$AE$55,'4. Provider Service Revenue'!$B54,FALSE))</f>
        <v>0</v>
      </c>
      <c r="E54" s="35"/>
      <c r="F54" s="35"/>
      <c r="G54" s="156">
        <f>SUM(VLOOKUP(EDATE(G$46,-6),'3. Count of Individuals'!$W$18:$AE$55,'4. Provider Service Revenue'!$B54,FALSE),VLOOKUP(EDATE(G$46,-5),'3. Count of Individuals'!$W$18:$AE$55,'4. Provider Service Revenue'!$B54,FALSE),VLOOKUP(EDATE(G$46,-4),'3. Count of Individuals'!$W$18:$AE$55,'4. Provider Service Revenue'!$B54,FALSE))</f>
        <v>0</v>
      </c>
      <c r="H54" s="35"/>
      <c r="I54" s="35"/>
      <c r="J54" s="34"/>
      <c r="K54" s="35"/>
      <c r="L54" s="35"/>
      <c r="M54" s="34"/>
      <c r="N54" s="35"/>
      <c r="O54" s="35"/>
      <c r="P54" s="26">
        <f t="shared" si="9"/>
        <v>0</v>
      </c>
      <c r="Q54" s="39"/>
    </row>
    <row r="55" spans="2:17" ht="15.75" thickBot="1">
      <c r="B55" s="45">
        <v>10</v>
      </c>
      <c r="C55" s="27"/>
      <c r="D55" s="152">
        <f>SUM(D47:D54)</f>
        <v>0</v>
      </c>
      <c r="E55" s="153">
        <f aca="true" t="shared" si="10" ref="E55:P55">SUM(E47:E54)</f>
        <v>0</v>
      </c>
      <c r="F55" s="153">
        <f t="shared" si="10"/>
        <v>0</v>
      </c>
      <c r="G55" s="154">
        <f t="shared" si="10"/>
        <v>0</v>
      </c>
      <c r="H55" s="153">
        <f t="shared" si="10"/>
        <v>0</v>
      </c>
      <c r="I55" s="153">
        <f t="shared" si="10"/>
        <v>0</v>
      </c>
      <c r="J55" s="154">
        <f t="shared" si="10"/>
        <v>0</v>
      </c>
      <c r="K55" s="153">
        <f t="shared" si="10"/>
        <v>0</v>
      </c>
      <c r="L55" s="153">
        <f t="shared" si="10"/>
        <v>0</v>
      </c>
      <c r="M55" s="154">
        <f t="shared" si="10"/>
        <v>0</v>
      </c>
      <c r="N55" s="153">
        <f t="shared" si="10"/>
        <v>0</v>
      </c>
      <c r="O55" s="153">
        <f t="shared" si="10"/>
        <v>0</v>
      </c>
      <c r="P55" s="152">
        <f t="shared" si="10"/>
        <v>0</v>
      </c>
      <c r="Q55" s="39"/>
    </row>
    <row r="56" spans="2:17" ht="15.75" thickTop="1">
      <c r="B56" s="47"/>
      <c r="C56" s="5"/>
      <c r="D56" s="5"/>
      <c r="E56" s="5"/>
      <c r="F56" s="5"/>
      <c r="G56" s="5"/>
      <c r="H56" s="5"/>
      <c r="I56" s="5"/>
      <c r="J56" s="5"/>
      <c r="K56" s="5"/>
      <c r="L56" s="5"/>
      <c r="M56" s="5"/>
      <c r="N56" s="5"/>
      <c r="O56" s="5"/>
      <c r="P56" s="5"/>
      <c r="Q56" s="48"/>
    </row>
  </sheetData>
  <sheetProtection password="CDD8" sheet="1" objects="1" scenarios="1" selectLockedCells="1"/>
  <printOptions/>
  <pageMargins left="0.7" right="0.7" top="0.75" bottom="0.75" header="0.3" footer="0.3"/>
  <pageSetup fitToHeight="1" fitToWidth="1" horizontalDpi="600" verticalDpi="600" orientation="landscape" scale="57" r:id="rId1"/>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A1:Q173"/>
  <sheetViews>
    <sheetView showGridLines="0" zoomScale="77" zoomScaleNormal="77" zoomScalePageLayoutView="0" workbookViewId="0" topLeftCell="A1">
      <selection activeCell="D8" sqref="D8"/>
    </sheetView>
  </sheetViews>
  <sheetFormatPr defaultColWidth="9.140625" defaultRowHeight="15"/>
  <cols>
    <col min="1" max="1" width="3.140625" style="8" customWidth="1"/>
    <col min="2" max="2" width="1.8515625" style="8" customWidth="1"/>
    <col min="3" max="3" width="32.00390625" style="8" customWidth="1"/>
    <col min="4" max="16" width="15.7109375" style="8" customWidth="1"/>
    <col min="17" max="17" width="1.8515625" style="8" customWidth="1"/>
    <col min="18" max="18" width="1.7109375" style="1" customWidth="1"/>
    <col min="20" max="20" width="9.140625" style="1" customWidth="1"/>
    <col min="21" max="21" width="15.57421875" style="1" customWidth="1"/>
    <col min="22" max="22" width="10.57421875" style="1" bestFit="1" customWidth="1"/>
    <col min="23" max="16384" width="9.140625" style="1" customWidth="1"/>
  </cols>
  <sheetData>
    <row r="1" spans="1:17" ht="22.5">
      <c r="A1"/>
      <c r="B1" s="29" t="s">
        <v>70</v>
      </c>
      <c r="C1"/>
      <c r="D1"/>
      <c r="E1"/>
      <c r="F1"/>
      <c r="G1"/>
      <c r="H1"/>
      <c r="I1"/>
      <c r="J1"/>
      <c r="K1"/>
      <c r="L1"/>
      <c r="M1"/>
      <c r="N1"/>
      <c r="O1"/>
      <c r="P1"/>
      <c r="Q1"/>
    </row>
    <row r="2" spans="1:17" ht="15.75">
      <c r="A2"/>
      <c r="B2" s="107" t="s">
        <v>66</v>
      </c>
      <c r="C2"/>
      <c r="D2"/>
      <c r="E2"/>
      <c r="F2"/>
      <c r="G2"/>
      <c r="H2"/>
      <c r="I2"/>
      <c r="J2"/>
      <c r="K2"/>
      <c r="L2"/>
      <c r="M2"/>
      <c r="N2"/>
      <c r="O2"/>
      <c r="P2"/>
      <c r="Q2"/>
    </row>
    <row r="3" spans="1:17" ht="15">
      <c r="A3" s="1"/>
      <c r="B3" s="1"/>
      <c r="C3" s="1"/>
      <c r="D3" s="15"/>
      <c r="E3" s="15"/>
      <c r="F3" s="15"/>
      <c r="G3" s="15"/>
      <c r="H3" s="15"/>
      <c r="I3" s="15"/>
      <c r="J3" s="15"/>
      <c r="K3" s="15"/>
      <c r="L3" s="15"/>
      <c r="M3" s="15"/>
      <c r="N3" s="15"/>
      <c r="O3" s="15"/>
      <c r="P3" s="1"/>
      <c r="Q3" s="1"/>
    </row>
    <row r="4" spans="1:17" ht="18.75">
      <c r="A4" s="1"/>
      <c r="B4" s="53" t="str">
        <f>"Provider Operating Model P&amp;L - "&amp;TEXT(C6,"####")</f>
        <v>Provider Operating Model P&amp;L - 2014</v>
      </c>
      <c r="C4" s="6"/>
      <c r="D4" s="6"/>
      <c r="E4" s="6"/>
      <c r="F4" s="6"/>
      <c r="G4" s="6"/>
      <c r="H4" s="6"/>
      <c r="I4" s="6"/>
      <c r="J4" s="6"/>
      <c r="K4" s="6"/>
      <c r="L4" s="6"/>
      <c r="M4" s="6"/>
      <c r="N4" s="6"/>
      <c r="O4" s="6"/>
      <c r="P4" s="6"/>
      <c r="Q4" s="14"/>
    </row>
    <row r="5" spans="1:17" ht="15">
      <c r="A5" s="1"/>
      <c r="B5" s="9"/>
      <c r="C5" s="3"/>
      <c r="D5" s="16"/>
      <c r="E5" s="17"/>
      <c r="F5" s="17"/>
      <c r="G5" s="17"/>
      <c r="H5" s="17"/>
      <c r="I5" s="17"/>
      <c r="J5" s="17"/>
      <c r="K5" s="17"/>
      <c r="L5" s="17"/>
      <c r="M5" s="17"/>
      <c r="N5" s="17"/>
      <c r="O5" s="17"/>
      <c r="P5" s="3"/>
      <c r="Q5" s="10"/>
    </row>
    <row r="6" spans="1:17" ht="15">
      <c r="A6" s="1"/>
      <c r="B6" s="9"/>
      <c r="C6" s="37">
        <f>'2. Expenses'!$D$6</f>
        <v>2014</v>
      </c>
      <c r="D6" s="36">
        <f>DATE($C$6,7,1)</f>
        <v>41821</v>
      </c>
      <c r="E6" s="36">
        <f>EDATE(D6,1)</f>
        <v>41852</v>
      </c>
      <c r="F6" s="36">
        <f aca="true" t="shared" si="0" ref="F6:O6">EDATE(E6,1)</f>
        <v>41883</v>
      </c>
      <c r="G6" s="36">
        <f t="shared" si="0"/>
        <v>41913</v>
      </c>
      <c r="H6" s="36">
        <f t="shared" si="0"/>
        <v>41944</v>
      </c>
      <c r="I6" s="36">
        <f t="shared" si="0"/>
        <v>41974</v>
      </c>
      <c r="J6" s="36">
        <f t="shared" si="0"/>
        <v>42005</v>
      </c>
      <c r="K6" s="36">
        <f t="shared" si="0"/>
        <v>42036</v>
      </c>
      <c r="L6" s="36">
        <f t="shared" si="0"/>
        <v>42064</v>
      </c>
      <c r="M6" s="36">
        <f t="shared" si="0"/>
        <v>42095</v>
      </c>
      <c r="N6" s="36">
        <f t="shared" si="0"/>
        <v>42125</v>
      </c>
      <c r="O6" s="36">
        <f t="shared" si="0"/>
        <v>42156</v>
      </c>
      <c r="P6" s="77" t="s">
        <v>0</v>
      </c>
      <c r="Q6" s="10"/>
    </row>
    <row r="7" spans="1:17" ht="15">
      <c r="A7" s="1"/>
      <c r="B7" s="9"/>
      <c r="C7" s="3" t="s">
        <v>2</v>
      </c>
      <c r="D7" s="68">
        <f>HLOOKUP(D$6,'4. Provider Service Revenue'!$D$7:$O$16,'4. Provider Service Revenue'!$B$16,TRUE)</f>
        <v>0</v>
      </c>
      <c r="E7" s="68">
        <f>'4. Provider Service Revenue'!E16</f>
        <v>0</v>
      </c>
      <c r="F7" s="68">
        <f>'4. Provider Service Revenue'!F16</f>
        <v>0</v>
      </c>
      <c r="G7" s="68">
        <f>'4. Provider Service Revenue'!G16</f>
        <v>0</v>
      </c>
      <c r="H7" s="68">
        <f>'4. Provider Service Revenue'!H16</f>
        <v>0</v>
      </c>
      <c r="I7" s="68">
        <f>'4. Provider Service Revenue'!I16</f>
        <v>0</v>
      </c>
      <c r="J7" s="68">
        <f>'4. Provider Service Revenue'!J16</f>
        <v>0</v>
      </c>
      <c r="K7" s="68">
        <f>'4. Provider Service Revenue'!K16</f>
        <v>0</v>
      </c>
      <c r="L7" s="68">
        <f>'4. Provider Service Revenue'!L16</f>
        <v>0</v>
      </c>
      <c r="M7" s="68">
        <f>'4. Provider Service Revenue'!M16</f>
        <v>0</v>
      </c>
      <c r="N7" s="68">
        <f>'4. Provider Service Revenue'!N16</f>
        <v>0</v>
      </c>
      <c r="O7" s="68">
        <f>'4. Provider Service Revenue'!O16</f>
        <v>0</v>
      </c>
      <c r="P7" s="78">
        <f>SUM(D7:O7)</f>
        <v>0</v>
      </c>
      <c r="Q7" s="72"/>
    </row>
    <row r="8" spans="1:17" ht="15">
      <c r="A8" s="1"/>
      <c r="B8" s="9"/>
      <c r="C8" s="3" t="s">
        <v>19</v>
      </c>
      <c r="D8" s="70">
        <v>0</v>
      </c>
      <c r="E8" s="70">
        <v>0</v>
      </c>
      <c r="F8" s="70">
        <v>0</v>
      </c>
      <c r="G8" s="70">
        <v>0</v>
      </c>
      <c r="H8" s="70">
        <v>0</v>
      </c>
      <c r="I8" s="70">
        <v>0</v>
      </c>
      <c r="J8" s="70">
        <v>0</v>
      </c>
      <c r="K8" s="70">
        <v>0</v>
      </c>
      <c r="L8" s="70">
        <v>0</v>
      </c>
      <c r="M8" s="70">
        <v>0</v>
      </c>
      <c r="N8" s="70">
        <v>0</v>
      </c>
      <c r="O8" s="75">
        <v>0</v>
      </c>
      <c r="P8" s="78">
        <f>SUM(D8:O8)</f>
        <v>0</v>
      </c>
      <c r="Q8" s="10"/>
    </row>
    <row r="9" spans="1:17" ht="15">
      <c r="A9" s="1"/>
      <c r="B9" s="9"/>
      <c r="C9" s="3" t="s">
        <v>3</v>
      </c>
      <c r="D9" s="70">
        <v>0</v>
      </c>
      <c r="E9" s="70">
        <v>0</v>
      </c>
      <c r="F9" s="70">
        <v>0</v>
      </c>
      <c r="G9" s="70">
        <v>0</v>
      </c>
      <c r="H9" s="70">
        <v>0</v>
      </c>
      <c r="I9" s="70">
        <v>0</v>
      </c>
      <c r="J9" s="70">
        <v>0</v>
      </c>
      <c r="K9" s="70">
        <v>0</v>
      </c>
      <c r="L9" s="70">
        <v>0</v>
      </c>
      <c r="M9" s="70">
        <v>0</v>
      </c>
      <c r="N9" s="70">
        <v>0</v>
      </c>
      <c r="O9" s="75">
        <v>0</v>
      </c>
      <c r="P9" s="78">
        <f>SUM(D9:O9)</f>
        <v>0</v>
      </c>
      <c r="Q9" s="10"/>
    </row>
    <row r="10" spans="1:17" ht="15">
      <c r="A10" s="1"/>
      <c r="B10" s="9"/>
      <c r="C10" s="3" t="s">
        <v>1</v>
      </c>
      <c r="D10" s="71"/>
      <c r="E10" s="71">
        <v>0</v>
      </c>
      <c r="F10" s="71">
        <v>0</v>
      </c>
      <c r="G10" s="71">
        <v>0</v>
      </c>
      <c r="H10" s="71">
        <v>0</v>
      </c>
      <c r="I10" s="71">
        <v>0</v>
      </c>
      <c r="J10" s="71">
        <v>0</v>
      </c>
      <c r="K10" s="71">
        <v>0</v>
      </c>
      <c r="L10" s="71">
        <v>0</v>
      </c>
      <c r="M10" s="71">
        <v>0</v>
      </c>
      <c r="N10" s="71">
        <v>0</v>
      </c>
      <c r="O10" s="76">
        <v>0</v>
      </c>
      <c r="P10" s="78">
        <f>SUM(D10:O10)</f>
        <v>0</v>
      </c>
      <c r="Q10" s="10"/>
    </row>
    <row r="11" spans="1:17" ht="15">
      <c r="A11" s="1"/>
      <c r="B11" s="9"/>
      <c r="C11" s="2" t="s">
        <v>4</v>
      </c>
      <c r="D11" s="73">
        <f>SUM(D7:D10)</f>
        <v>0</v>
      </c>
      <c r="E11" s="73">
        <f aca="true" t="shared" si="1" ref="E11:P11">SUM(E7:E10)</f>
        <v>0</v>
      </c>
      <c r="F11" s="73">
        <f t="shared" si="1"/>
        <v>0</v>
      </c>
      <c r="G11" s="73">
        <f t="shared" si="1"/>
        <v>0</v>
      </c>
      <c r="H11" s="73">
        <f t="shared" si="1"/>
        <v>0</v>
      </c>
      <c r="I11" s="73">
        <f t="shared" si="1"/>
        <v>0</v>
      </c>
      <c r="J11" s="73">
        <f t="shared" si="1"/>
        <v>0</v>
      </c>
      <c r="K11" s="73">
        <f t="shared" si="1"/>
        <v>0</v>
      </c>
      <c r="L11" s="73">
        <f t="shared" si="1"/>
        <v>0</v>
      </c>
      <c r="M11" s="73">
        <f t="shared" si="1"/>
        <v>0</v>
      </c>
      <c r="N11" s="73">
        <f t="shared" si="1"/>
        <v>0</v>
      </c>
      <c r="O11" s="73">
        <f t="shared" si="1"/>
        <v>0</v>
      </c>
      <c r="P11" s="79">
        <f t="shared" si="1"/>
        <v>0</v>
      </c>
      <c r="Q11" s="10"/>
    </row>
    <row r="12" spans="1:17" ht="15">
      <c r="A12" s="1"/>
      <c r="B12" s="9"/>
      <c r="C12" s="2"/>
      <c r="D12" s="18"/>
      <c r="E12" s="18"/>
      <c r="F12" s="18"/>
      <c r="G12" s="18"/>
      <c r="H12" s="18"/>
      <c r="I12" s="18"/>
      <c r="J12" s="18"/>
      <c r="K12" s="18"/>
      <c r="L12" s="18"/>
      <c r="M12" s="18"/>
      <c r="N12" s="18"/>
      <c r="O12" s="18"/>
      <c r="P12" s="18"/>
      <c r="Q12" s="10"/>
    </row>
    <row r="13" spans="1:17" ht="15">
      <c r="A13" s="1"/>
      <c r="B13" s="9"/>
      <c r="C13" s="19" t="s">
        <v>29</v>
      </c>
      <c r="D13" s="18"/>
      <c r="E13" s="18"/>
      <c r="F13" s="18"/>
      <c r="G13" s="18"/>
      <c r="H13" s="18"/>
      <c r="I13" s="18"/>
      <c r="J13" s="18"/>
      <c r="K13" s="18"/>
      <c r="L13" s="18"/>
      <c r="M13" s="18"/>
      <c r="N13" s="18"/>
      <c r="O13" s="18"/>
      <c r="P13" s="18"/>
      <c r="Q13" s="10"/>
    </row>
    <row r="14" spans="1:17" ht="15">
      <c r="A14" s="1"/>
      <c r="B14" s="9"/>
      <c r="C14" s="1" t="s">
        <v>54</v>
      </c>
      <c r="D14" s="68">
        <f>VLOOKUP($C14,'2. Expenses'!$C$13:$F$14,'2. Expenses'!$D$11,TRUE)/12</f>
        <v>0</v>
      </c>
      <c r="E14" s="68">
        <f>VLOOKUP($C14,'2. Expenses'!$C$13:$F$14,'2. Expenses'!$D$11,TRUE)/12</f>
        <v>0</v>
      </c>
      <c r="F14" s="68">
        <f>VLOOKUP($C14,'2. Expenses'!$C$13:$F$14,'2. Expenses'!$D$11,TRUE)/12</f>
        <v>0</v>
      </c>
      <c r="G14" s="68">
        <f>VLOOKUP($C14,'2. Expenses'!$C$13:$F$14,'2. Expenses'!$D$11,TRUE)/12</f>
        <v>0</v>
      </c>
      <c r="H14" s="68">
        <f>VLOOKUP($C14,'2. Expenses'!$C$13:$F$14,'2. Expenses'!$D$11,TRUE)/12</f>
        <v>0</v>
      </c>
      <c r="I14" s="68">
        <f>VLOOKUP($C14,'2. Expenses'!$C$13:$F$14,'2. Expenses'!$D$11,TRUE)/12</f>
        <v>0</v>
      </c>
      <c r="J14" s="68">
        <f>VLOOKUP($C14,'2. Expenses'!$C$13:$F$14,'2. Expenses'!$D$11,TRUE)/12</f>
        <v>0</v>
      </c>
      <c r="K14" s="68">
        <f>VLOOKUP($C14,'2. Expenses'!$C$13:$F$14,'2. Expenses'!$D$11,TRUE)/12</f>
        <v>0</v>
      </c>
      <c r="L14" s="68">
        <f>VLOOKUP($C14,'2. Expenses'!$C$13:$F$14,'2. Expenses'!$D$11,TRUE)/12</f>
        <v>0</v>
      </c>
      <c r="M14" s="68">
        <f>VLOOKUP($C14,'2. Expenses'!$C$13:$F$14,'2. Expenses'!$D$11,TRUE)/12</f>
        <v>0</v>
      </c>
      <c r="N14" s="68">
        <f>VLOOKUP($C14,'2. Expenses'!$C$13:$F$14,'2. Expenses'!$D$11,TRUE)/12</f>
        <v>0</v>
      </c>
      <c r="O14" s="68">
        <f>VLOOKUP($C14,'2. Expenses'!$C$13:$F$14,'2. Expenses'!$D$11,TRUE)/12</f>
        <v>0</v>
      </c>
      <c r="P14" s="80">
        <f>SUM(D14:O14)</f>
        <v>0</v>
      </c>
      <c r="Q14" s="10"/>
    </row>
    <row r="15" spans="1:17" ht="15">
      <c r="A15" s="1"/>
      <c r="B15" s="9"/>
      <c r="C15" s="1" t="s">
        <v>23</v>
      </c>
      <c r="D15" s="68">
        <f>VLOOKUP($C15,'2. Expenses'!$C$13:$F$14,'2. Expenses'!$D$11,TRUE)/12</f>
        <v>0</v>
      </c>
      <c r="E15" s="68">
        <f>VLOOKUP($C15,'2. Expenses'!$C$13:$F$14,'2. Expenses'!$D$11,TRUE)/12</f>
        <v>0</v>
      </c>
      <c r="F15" s="68">
        <f>VLOOKUP($C15,'2. Expenses'!$C$13:$F$14,'2. Expenses'!$D$11,TRUE)/12</f>
        <v>0</v>
      </c>
      <c r="G15" s="68">
        <f>VLOOKUP($C15,'2. Expenses'!$C$13:$F$14,'2. Expenses'!$D$11,TRUE)/12</f>
        <v>0</v>
      </c>
      <c r="H15" s="68">
        <f>VLOOKUP($C15,'2. Expenses'!$C$13:$F$14,'2. Expenses'!$D$11,TRUE)/12</f>
        <v>0</v>
      </c>
      <c r="I15" s="68">
        <f>VLOOKUP($C15,'2. Expenses'!$C$13:$F$14,'2. Expenses'!$D$11,TRUE)/12</f>
        <v>0</v>
      </c>
      <c r="J15" s="68">
        <f>VLOOKUP($C15,'2. Expenses'!$C$13:$F$14,'2. Expenses'!$D$11,TRUE)/12</f>
        <v>0</v>
      </c>
      <c r="K15" s="68">
        <f>VLOOKUP($C15,'2. Expenses'!$C$13:$F$14,'2. Expenses'!$D$11,TRUE)/12</f>
        <v>0</v>
      </c>
      <c r="L15" s="68">
        <f>VLOOKUP($C15,'2. Expenses'!$C$13:$F$14,'2. Expenses'!$D$11,TRUE)/12</f>
        <v>0</v>
      </c>
      <c r="M15" s="68">
        <f>VLOOKUP($C15,'2. Expenses'!$C$13:$F$14,'2. Expenses'!$D$11,TRUE)/12</f>
        <v>0</v>
      </c>
      <c r="N15" s="68">
        <f>VLOOKUP($C15,'2. Expenses'!$C$13:$F$14,'2. Expenses'!$D$11,TRUE)/12</f>
        <v>0</v>
      </c>
      <c r="O15" s="68">
        <f>VLOOKUP($C15,'2. Expenses'!$C$13:$F$14,'2. Expenses'!$D$11,TRUE)/12</f>
        <v>0</v>
      </c>
      <c r="P15" s="78">
        <f>SUM(D15:O15)</f>
        <v>0</v>
      </c>
      <c r="Q15" s="10"/>
    </row>
    <row r="16" spans="1:17" ht="15">
      <c r="A16" s="1"/>
      <c r="B16" s="9"/>
      <c r="C16" s="1" t="s">
        <v>55</v>
      </c>
      <c r="D16" s="68">
        <f>VLOOKUP($C16,'2. Expenses'!$C$13:$F$17,'2. Expenses'!$D$11,TRUE)/12</f>
        <v>0</v>
      </c>
      <c r="E16" s="68">
        <f>VLOOKUP($C16,'2. Expenses'!$C$13:$F$17,'2. Expenses'!$D$11,TRUE)/12</f>
        <v>0</v>
      </c>
      <c r="F16" s="68">
        <f>VLOOKUP($C16,'2. Expenses'!$C$13:$F$17,'2. Expenses'!$D$11,TRUE)/12</f>
        <v>0</v>
      </c>
      <c r="G16" s="68">
        <f>VLOOKUP($C16,'2. Expenses'!$C$13:$F$17,'2. Expenses'!$D$11,TRUE)/12</f>
        <v>0</v>
      </c>
      <c r="H16" s="68">
        <f>VLOOKUP($C16,'2. Expenses'!$C$13:$F$17,'2. Expenses'!$D$11,TRUE)/12</f>
        <v>0</v>
      </c>
      <c r="I16" s="68">
        <f>VLOOKUP($C16,'2. Expenses'!$C$13:$F$17,'2. Expenses'!$D$11,TRUE)/12</f>
        <v>0</v>
      </c>
      <c r="J16" s="68">
        <f>VLOOKUP($C16,'2. Expenses'!$C$13:$F$17,'2. Expenses'!$D$11,TRUE)/12</f>
        <v>0</v>
      </c>
      <c r="K16" s="68">
        <f>VLOOKUP($C16,'2. Expenses'!$C$13:$F$17,'2. Expenses'!$D$11,TRUE)/12</f>
        <v>0</v>
      </c>
      <c r="L16" s="68">
        <f>VLOOKUP($C16,'2. Expenses'!$C$13:$F$17,'2. Expenses'!$D$11,TRUE)/12</f>
        <v>0</v>
      </c>
      <c r="M16" s="68">
        <f>VLOOKUP($C16,'2. Expenses'!$C$13:$F$17,'2. Expenses'!$D$11,TRUE)/12</f>
        <v>0</v>
      </c>
      <c r="N16" s="68">
        <f>VLOOKUP($C16,'2. Expenses'!$C$13:$F$17,'2. Expenses'!$D$11,TRUE)/12</f>
        <v>0</v>
      </c>
      <c r="O16" s="68">
        <f>VLOOKUP($C16,'2. Expenses'!$C$13:$F$17,'2. Expenses'!$D$11,TRUE)/12</f>
        <v>0</v>
      </c>
      <c r="P16" s="78">
        <f>SUM(D16:O16)</f>
        <v>0</v>
      </c>
      <c r="Q16" s="10"/>
    </row>
    <row r="17" spans="1:17" ht="15">
      <c r="A17" s="1"/>
      <c r="B17" s="9"/>
      <c r="C17" s="1" t="s">
        <v>24</v>
      </c>
      <c r="D17" s="68">
        <f>VLOOKUP($C17,'2. Expenses'!$C$16:$F$17,'2. Expenses'!$D$11,TRUE)/12</f>
        <v>0</v>
      </c>
      <c r="E17" s="68">
        <f>VLOOKUP($C17,'2. Expenses'!$C$16:$F$17,'2. Expenses'!$D$11,TRUE)/12</f>
        <v>0</v>
      </c>
      <c r="F17" s="68">
        <f>VLOOKUP($C17,'2. Expenses'!$C$16:$F$17,'2. Expenses'!$D$11,TRUE)/12</f>
        <v>0</v>
      </c>
      <c r="G17" s="68">
        <f>VLOOKUP($C17,'2. Expenses'!$C$16:$F$17,'2. Expenses'!$D$11,TRUE)/12</f>
        <v>0</v>
      </c>
      <c r="H17" s="68">
        <f>VLOOKUP($C17,'2. Expenses'!$C$16:$F$17,'2. Expenses'!$D$11,TRUE)/12</f>
        <v>0</v>
      </c>
      <c r="I17" s="68">
        <f>VLOOKUP($C17,'2. Expenses'!$C$16:$F$17,'2. Expenses'!$D$11,TRUE)/12</f>
        <v>0</v>
      </c>
      <c r="J17" s="68">
        <f>VLOOKUP($C17,'2. Expenses'!$C$16:$F$17,'2. Expenses'!$D$11,TRUE)/12</f>
        <v>0</v>
      </c>
      <c r="K17" s="68">
        <f>VLOOKUP($C17,'2. Expenses'!$C$16:$F$17,'2. Expenses'!$D$11,TRUE)/12</f>
        <v>0</v>
      </c>
      <c r="L17" s="68">
        <f>VLOOKUP($C17,'2. Expenses'!$C$16:$F$17,'2. Expenses'!$D$11,TRUE)/12</f>
        <v>0</v>
      </c>
      <c r="M17" s="68">
        <f>VLOOKUP($C17,'2. Expenses'!$C$16:$F$17,'2. Expenses'!$D$11,TRUE)/12</f>
        <v>0</v>
      </c>
      <c r="N17" s="68">
        <f>VLOOKUP($C17,'2. Expenses'!$C$16:$F$17,'2. Expenses'!$D$11,TRUE)/12</f>
        <v>0</v>
      </c>
      <c r="O17" s="68">
        <f>VLOOKUP($C17,'2. Expenses'!$C$16:$F$17,'2. Expenses'!$D$11,TRUE)/12</f>
        <v>0</v>
      </c>
      <c r="P17" s="78">
        <f>SUM(D17:O17)</f>
        <v>0</v>
      </c>
      <c r="Q17" s="10"/>
    </row>
    <row r="18" spans="1:17" ht="15">
      <c r="A18" s="1"/>
      <c r="B18" s="9"/>
      <c r="C18" s="1" t="s">
        <v>56</v>
      </c>
      <c r="D18" s="68">
        <f>VLOOKUP($C18,'2. Expenses'!$C$17:$F$17,'2. Expenses'!$D$11,TRUE)/12</f>
        <v>0</v>
      </c>
      <c r="E18" s="68">
        <f>VLOOKUP($C18,'2. Expenses'!$C$17:$F$17,'2. Expenses'!$D$11,TRUE)/12</f>
        <v>0</v>
      </c>
      <c r="F18" s="68">
        <f>VLOOKUP($C18,'2. Expenses'!$C$17:$F$17,'2. Expenses'!$D$11,TRUE)/12</f>
        <v>0</v>
      </c>
      <c r="G18" s="68">
        <f>VLOOKUP($C18,'2. Expenses'!$C$17:$F$17,'2. Expenses'!$D$11,TRUE)/12</f>
        <v>0</v>
      </c>
      <c r="H18" s="68">
        <f>VLOOKUP($C18,'2. Expenses'!$C$17:$F$17,'2. Expenses'!$D$11,TRUE)/12</f>
        <v>0</v>
      </c>
      <c r="I18" s="68">
        <f>VLOOKUP($C18,'2. Expenses'!$C$17:$F$17,'2. Expenses'!$D$11,TRUE)/12</f>
        <v>0</v>
      </c>
      <c r="J18" s="68">
        <f>VLOOKUP($C18,'2. Expenses'!$C$17:$F$17,'2. Expenses'!$D$11,TRUE)/12</f>
        <v>0</v>
      </c>
      <c r="K18" s="68">
        <f>VLOOKUP($C18,'2. Expenses'!$C$17:$F$17,'2. Expenses'!$D$11,TRUE)/12</f>
        <v>0</v>
      </c>
      <c r="L18" s="68">
        <f>VLOOKUP($C18,'2. Expenses'!$C$17:$F$17,'2. Expenses'!$D$11,TRUE)/12</f>
        <v>0</v>
      </c>
      <c r="M18" s="68">
        <f>VLOOKUP($C18,'2. Expenses'!$C$17:$F$17,'2. Expenses'!$D$11,TRUE)/12</f>
        <v>0</v>
      </c>
      <c r="N18" s="68">
        <f>VLOOKUP($C18,'2. Expenses'!$C$17:$F$17,'2. Expenses'!$D$11,TRUE)/12</f>
        <v>0</v>
      </c>
      <c r="O18" s="68">
        <f>VLOOKUP($C18,'2. Expenses'!$C$17:$F$17,'2. Expenses'!$D$11,TRUE)/12</f>
        <v>0</v>
      </c>
      <c r="P18" s="81">
        <f>SUM(D18:O18)</f>
        <v>0</v>
      </c>
      <c r="Q18" s="10"/>
    </row>
    <row r="19" spans="1:17" ht="15">
      <c r="A19" s="1"/>
      <c r="B19" s="9"/>
      <c r="C19" s="3" t="s">
        <v>30</v>
      </c>
      <c r="D19" s="89">
        <f>SUM(D14:D18)</f>
        <v>0</v>
      </c>
      <c r="E19" s="89">
        <f aca="true" t="shared" si="2" ref="E19:P19">SUM(E14:E18)</f>
        <v>0</v>
      </c>
      <c r="F19" s="89">
        <f t="shared" si="2"/>
        <v>0</v>
      </c>
      <c r="G19" s="89">
        <f t="shared" si="2"/>
        <v>0</v>
      </c>
      <c r="H19" s="89">
        <f t="shared" si="2"/>
        <v>0</v>
      </c>
      <c r="I19" s="89">
        <f t="shared" si="2"/>
        <v>0</v>
      </c>
      <c r="J19" s="89">
        <f t="shared" si="2"/>
        <v>0</v>
      </c>
      <c r="K19" s="89">
        <f t="shared" si="2"/>
        <v>0</v>
      </c>
      <c r="L19" s="89">
        <f t="shared" si="2"/>
        <v>0</v>
      </c>
      <c r="M19" s="89">
        <f t="shared" si="2"/>
        <v>0</v>
      </c>
      <c r="N19" s="89">
        <f t="shared" si="2"/>
        <v>0</v>
      </c>
      <c r="O19" s="89">
        <f t="shared" si="2"/>
        <v>0</v>
      </c>
      <c r="P19" s="109">
        <f t="shared" si="2"/>
        <v>0</v>
      </c>
      <c r="Q19" s="10"/>
    </row>
    <row r="20" spans="1:17" ht="15">
      <c r="A20" s="1"/>
      <c r="B20" s="9"/>
      <c r="C20" s="3"/>
      <c r="D20" s="11"/>
      <c r="E20" s="11"/>
      <c r="F20" s="11"/>
      <c r="G20" s="11"/>
      <c r="H20" s="11"/>
      <c r="I20" s="11"/>
      <c r="J20" s="11"/>
      <c r="K20" s="11"/>
      <c r="L20" s="11"/>
      <c r="M20" s="11"/>
      <c r="N20" s="11"/>
      <c r="O20" s="11"/>
      <c r="P20" s="11"/>
      <c r="Q20" s="10"/>
    </row>
    <row r="21" spans="1:17" ht="15">
      <c r="A21" s="1"/>
      <c r="B21" s="9"/>
      <c r="C21" s="19" t="s">
        <v>25</v>
      </c>
      <c r="D21" s="11"/>
      <c r="E21" s="11"/>
      <c r="F21" s="11"/>
      <c r="G21" s="11"/>
      <c r="H21" s="11"/>
      <c r="I21" s="11"/>
      <c r="J21" s="11"/>
      <c r="K21" s="11"/>
      <c r="L21" s="11"/>
      <c r="M21" s="11"/>
      <c r="N21" s="11"/>
      <c r="O21" s="11"/>
      <c r="P21" s="11"/>
      <c r="Q21" s="10"/>
    </row>
    <row r="22" spans="1:17" ht="15">
      <c r="A22" s="1"/>
      <c r="B22" s="9"/>
      <c r="C22" s="21" t="s">
        <v>51</v>
      </c>
      <c r="D22" s="68">
        <f>VLOOKUP($C22,'2. Expenses'!$C$22:$F$28,'2. Expenses'!$D$20,TRUE)/12</f>
        <v>0</v>
      </c>
      <c r="E22" s="68">
        <f>VLOOKUP($C22,'2. Expenses'!$C$22:$F$28,'2. Expenses'!$D$20,TRUE)/12</f>
        <v>0</v>
      </c>
      <c r="F22" s="68">
        <f>VLOOKUP($C22,'2. Expenses'!$C$22:$F$28,'2. Expenses'!$D$20,TRUE)/12</f>
        <v>0</v>
      </c>
      <c r="G22" s="68">
        <f>VLOOKUP($C22,'2. Expenses'!$C$22:$F$28,'2. Expenses'!$D$20,TRUE)/12</f>
        <v>0</v>
      </c>
      <c r="H22" s="68">
        <f>VLOOKUP($C22,'2. Expenses'!$C$22:$F$28,'2. Expenses'!$D$20,TRUE)/12</f>
        <v>0</v>
      </c>
      <c r="I22" s="68">
        <f>VLOOKUP($C22,'2. Expenses'!$C$22:$F$28,'2. Expenses'!$D$20,TRUE)/12</f>
        <v>0</v>
      </c>
      <c r="J22" s="68">
        <f>VLOOKUP($C22,'2. Expenses'!$C$22:$F$28,'2. Expenses'!$D$20,TRUE)/12</f>
        <v>0</v>
      </c>
      <c r="K22" s="68">
        <f>VLOOKUP($C22,'2. Expenses'!$C$22:$F$28,'2. Expenses'!$D$20,TRUE)/12</f>
        <v>0</v>
      </c>
      <c r="L22" s="68">
        <f>VLOOKUP($C22,'2. Expenses'!$C$22:$F$28,'2. Expenses'!$D$20,TRUE)/12</f>
        <v>0</v>
      </c>
      <c r="M22" s="68">
        <f>VLOOKUP($C22,'2. Expenses'!$C$22:$F$28,'2. Expenses'!$D$20,TRUE)/12</f>
        <v>0</v>
      </c>
      <c r="N22" s="68">
        <f>VLOOKUP($C22,'2. Expenses'!$C$22:$F$28,'2. Expenses'!$D$20,TRUE)/12</f>
        <v>0</v>
      </c>
      <c r="O22" s="68">
        <f>VLOOKUP($C22,'2. Expenses'!$C$22:$F$28,'2. Expenses'!$D$20,TRUE)/12</f>
        <v>0</v>
      </c>
      <c r="P22" s="80">
        <f>SUM(D22:O22)</f>
        <v>0</v>
      </c>
      <c r="Q22" s="10"/>
    </row>
    <row r="23" spans="1:17" ht="15">
      <c r="A23" s="1"/>
      <c r="B23" s="9"/>
      <c r="C23" s="1" t="s">
        <v>50</v>
      </c>
      <c r="D23" s="68">
        <f>VLOOKUP($C23,'2. Expenses'!$C$22:$F$28,'2. Expenses'!$D$20,TRUE)/12</f>
        <v>0</v>
      </c>
      <c r="E23" s="68">
        <f>VLOOKUP($C23,'2. Expenses'!$C$22:$F$28,'2. Expenses'!$D$20,TRUE)/12</f>
        <v>0</v>
      </c>
      <c r="F23" s="68">
        <f>VLOOKUP($C23,'2. Expenses'!$C$22:$F$28,'2. Expenses'!$D$20,TRUE)/12</f>
        <v>0</v>
      </c>
      <c r="G23" s="68">
        <f>VLOOKUP($C23,'2. Expenses'!$C$22:$F$28,'2. Expenses'!$D$20,TRUE)/12</f>
        <v>0</v>
      </c>
      <c r="H23" s="68">
        <f>VLOOKUP($C23,'2. Expenses'!$C$22:$F$28,'2. Expenses'!$D$20,TRUE)/12</f>
        <v>0</v>
      </c>
      <c r="I23" s="68">
        <f>VLOOKUP($C23,'2. Expenses'!$C$22:$F$28,'2. Expenses'!$D$20,TRUE)/12</f>
        <v>0</v>
      </c>
      <c r="J23" s="68">
        <f>VLOOKUP($C23,'2. Expenses'!$C$22:$F$28,'2. Expenses'!$D$20,TRUE)/12</f>
        <v>0</v>
      </c>
      <c r="K23" s="68">
        <f>VLOOKUP($C23,'2. Expenses'!$C$22:$F$28,'2. Expenses'!$D$20,TRUE)/12</f>
        <v>0</v>
      </c>
      <c r="L23" s="68">
        <f>VLOOKUP($C23,'2. Expenses'!$C$22:$F$28,'2. Expenses'!$D$20,TRUE)/12</f>
        <v>0</v>
      </c>
      <c r="M23" s="68">
        <f>VLOOKUP($C23,'2. Expenses'!$C$22:$F$28,'2. Expenses'!$D$20,TRUE)/12</f>
        <v>0</v>
      </c>
      <c r="N23" s="68">
        <f>VLOOKUP($C23,'2. Expenses'!$C$22:$F$28,'2. Expenses'!$D$20,TRUE)/12</f>
        <v>0</v>
      </c>
      <c r="O23" s="68">
        <f>VLOOKUP($C23,'2. Expenses'!$C$22:$F$28,'2. Expenses'!$D$20,TRUE)/12</f>
        <v>0</v>
      </c>
      <c r="P23" s="80">
        <f aca="true" t="shared" si="3" ref="P23:P28">SUM(D23:O23)</f>
        <v>0</v>
      </c>
      <c r="Q23" s="10"/>
    </row>
    <row r="24" spans="1:17" ht="15">
      <c r="A24" s="1"/>
      <c r="B24" s="9"/>
      <c r="C24" s="1" t="s">
        <v>49</v>
      </c>
      <c r="D24" s="68">
        <f>VLOOKUP($C24,'2. Expenses'!$C$22:$F$28,'2. Expenses'!$D$20,TRUE)/12</f>
        <v>0</v>
      </c>
      <c r="E24" s="68">
        <f>VLOOKUP($C24,'2. Expenses'!$C$22:$F$28,'2. Expenses'!$D$20,TRUE)/12</f>
        <v>0</v>
      </c>
      <c r="F24" s="68">
        <f>VLOOKUP($C24,'2. Expenses'!$C$22:$F$28,'2. Expenses'!$D$20,TRUE)/12</f>
        <v>0</v>
      </c>
      <c r="G24" s="68">
        <f>VLOOKUP($C24,'2. Expenses'!$C$22:$F$28,'2. Expenses'!$D$20,TRUE)/12</f>
        <v>0</v>
      </c>
      <c r="H24" s="68">
        <f>VLOOKUP($C24,'2. Expenses'!$C$22:$F$28,'2. Expenses'!$D$20,TRUE)/12</f>
        <v>0</v>
      </c>
      <c r="I24" s="68">
        <f>VLOOKUP($C24,'2. Expenses'!$C$22:$F$28,'2. Expenses'!$D$20,TRUE)/12</f>
        <v>0</v>
      </c>
      <c r="J24" s="68">
        <f>VLOOKUP($C24,'2. Expenses'!$C$22:$F$28,'2. Expenses'!$D$20,TRUE)/12</f>
        <v>0</v>
      </c>
      <c r="K24" s="68">
        <f>VLOOKUP($C24,'2. Expenses'!$C$22:$F$28,'2. Expenses'!$D$20,TRUE)/12</f>
        <v>0</v>
      </c>
      <c r="L24" s="68">
        <f>VLOOKUP($C24,'2. Expenses'!$C$22:$F$28,'2. Expenses'!$D$20,TRUE)/12</f>
        <v>0</v>
      </c>
      <c r="M24" s="68">
        <f>VLOOKUP($C24,'2. Expenses'!$C$22:$F$28,'2. Expenses'!$D$20,TRUE)/12</f>
        <v>0</v>
      </c>
      <c r="N24" s="68">
        <f>VLOOKUP($C24,'2. Expenses'!$C$22:$F$28,'2. Expenses'!$D$20,TRUE)/12</f>
        <v>0</v>
      </c>
      <c r="O24" s="68">
        <f>VLOOKUP($C24,'2. Expenses'!$C$22:$F$28,'2. Expenses'!$D$20,TRUE)/12</f>
        <v>0</v>
      </c>
      <c r="P24" s="80">
        <f t="shared" si="3"/>
        <v>0</v>
      </c>
      <c r="Q24" s="10"/>
    </row>
    <row r="25" spans="1:17" ht="15">
      <c r="A25" s="1"/>
      <c r="B25" s="9"/>
      <c r="C25" s="21" t="s">
        <v>48</v>
      </c>
      <c r="D25" s="68">
        <f>VLOOKUP($C25,'2. Expenses'!$C$22:$F$28,'2. Expenses'!$D$20,TRUE)/12</f>
        <v>0</v>
      </c>
      <c r="E25" s="68">
        <f>VLOOKUP($C25,'2. Expenses'!$C$22:$F$28,'2. Expenses'!$D$20,TRUE)/12</f>
        <v>0</v>
      </c>
      <c r="F25" s="68">
        <f>VLOOKUP($C25,'2. Expenses'!$C$22:$F$28,'2. Expenses'!$D$20,TRUE)/12</f>
        <v>0</v>
      </c>
      <c r="G25" s="68">
        <f>VLOOKUP($C25,'2. Expenses'!$C$22:$F$28,'2. Expenses'!$D$20,TRUE)/12</f>
        <v>0</v>
      </c>
      <c r="H25" s="68">
        <f>VLOOKUP($C25,'2. Expenses'!$C$22:$F$28,'2. Expenses'!$D$20,TRUE)/12</f>
        <v>0</v>
      </c>
      <c r="I25" s="68">
        <f>VLOOKUP($C25,'2. Expenses'!$C$22:$F$28,'2. Expenses'!$D$20,TRUE)/12</f>
        <v>0</v>
      </c>
      <c r="J25" s="68">
        <f>VLOOKUP($C25,'2. Expenses'!$C$22:$F$28,'2. Expenses'!$D$20,TRUE)/12</f>
        <v>0</v>
      </c>
      <c r="K25" s="68">
        <f>VLOOKUP($C25,'2. Expenses'!$C$22:$F$28,'2. Expenses'!$D$20,TRUE)/12</f>
        <v>0</v>
      </c>
      <c r="L25" s="68">
        <f>VLOOKUP($C25,'2. Expenses'!$C$22:$F$28,'2. Expenses'!$D$20,TRUE)/12</f>
        <v>0</v>
      </c>
      <c r="M25" s="68">
        <f>VLOOKUP($C25,'2. Expenses'!$C$22:$F$28,'2. Expenses'!$D$20,TRUE)/12</f>
        <v>0</v>
      </c>
      <c r="N25" s="68">
        <f>VLOOKUP($C25,'2. Expenses'!$C$22:$F$28,'2. Expenses'!$D$20,TRUE)/12</f>
        <v>0</v>
      </c>
      <c r="O25" s="68">
        <f>VLOOKUP($C25,'2. Expenses'!$C$22:$F$28,'2. Expenses'!$D$20,TRUE)/12</f>
        <v>0</v>
      </c>
      <c r="P25" s="80">
        <f t="shared" si="3"/>
        <v>0</v>
      </c>
      <c r="Q25" s="10"/>
    </row>
    <row r="26" spans="1:17" ht="15">
      <c r="A26" s="1"/>
      <c r="B26" s="9"/>
      <c r="C26" s="21" t="s">
        <v>47</v>
      </c>
      <c r="D26" s="68">
        <f>VLOOKUP($C26,'2. Expenses'!$C$22:$F$28,'2. Expenses'!$D$20,TRUE)/12</f>
        <v>0</v>
      </c>
      <c r="E26" s="68">
        <f>VLOOKUP($C26,'2. Expenses'!$C$22:$F$28,'2. Expenses'!$D$20,TRUE)/12</f>
        <v>0</v>
      </c>
      <c r="F26" s="68">
        <f>VLOOKUP($C26,'2. Expenses'!$C$22:$F$28,'2. Expenses'!$D$20,TRUE)/12</f>
        <v>0</v>
      </c>
      <c r="G26" s="68">
        <f>VLOOKUP($C26,'2. Expenses'!$C$22:$F$28,'2. Expenses'!$D$20,TRUE)/12</f>
        <v>0</v>
      </c>
      <c r="H26" s="68">
        <f>VLOOKUP($C26,'2. Expenses'!$C$22:$F$28,'2. Expenses'!$D$20,TRUE)/12</f>
        <v>0</v>
      </c>
      <c r="I26" s="68">
        <f>VLOOKUP($C26,'2. Expenses'!$C$22:$F$28,'2. Expenses'!$D$20,TRUE)/12</f>
        <v>0</v>
      </c>
      <c r="J26" s="68">
        <f>VLOOKUP($C26,'2. Expenses'!$C$22:$F$28,'2. Expenses'!$D$20,TRUE)/12</f>
        <v>0</v>
      </c>
      <c r="K26" s="68">
        <f>VLOOKUP($C26,'2. Expenses'!$C$22:$F$28,'2. Expenses'!$D$20,TRUE)/12</f>
        <v>0</v>
      </c>
      <c r="L26" s="68">
        <f>VLOOKUP($C26,'2. Expenses'!$C$22:$F$28,'2. Expenses'!$D$20,TRUE)/12</f>
        <v>0</v>
      </c>
      <c r="M26" s="68">
        <f>VLOOKUP($C26,'2. Expenses'!$C$22:$F$28,'2. Expenses'!$D$20,TRUE)/12</f>
        <v>0</v>
      </c>
      <c r="N26" s="68">
        <f>VLOOKUP($C26,'2. Expenses'!$C$22:$F$28,'2. Expenses'!$D$20,TRUE)/12</f>
        <v>0</v>
      </c>
      <c r="O26" s="68">
        <f>VLOOKUP($C26,'2. Expenses'!$C$22:$F$28,'2. Expenses'!$D$20,TRUE)/12</f>
        <v>0</v>
      </c>
      <c r="P26" s="80">
        <f t="shared" si="3"/>
        <v>0</v>
      </c>
      <c r="Q26" s="10"/>
    </row>
    <row r="27" spans="1:17" ht="15">
      <c r="A27" s="1"/>
      <c r="B27" s="9"/>
      <c r="C27" s="21" t="s">
        <v>46</v>
      </c>
      <c r="D27" s="68">
        <f>VLOOKUP($C27,'2. Expenses'!$C$22:$F$28,'2. Expenses'!$D$20,TRUE)/12</f>
        <v>0</v>
      </c>
      <c r="E27" s="68">
        <f>VLOOKUP($C27,'2. Expenses'!$C$22:$F$28,'2. Expenses'!$D$20,TRUE)/12</f>
        <v>0</v>
      </c>
      <c r="F27" s="68">
        <f>VLOOKUP($C27,'2. Expenses'!$C$22:$F$28,'2. Expenses'!$D$20,TRUE)/12</f>
        <v>0</v>
      </c>
      <c r="G27" s="68">
        <f>VLOOKUP($C27,'2. Expenses'!$C$22:$F$28,'2. Expenses'!$D$20,TRUE)/12</f>
        <v>0</v>
      </c>
      <c r="H27" s="68">
        <f>VLOOKUP($C27,'2. Expenses'!$C$22:$F$28,'2. Expenses'!$D$20,TRUE)/12</f>
        <v>0</v>
      </c>
      <c r="I27" s="68">
        <f>VLOOKUP($C27,'2. Expenses'!$C$22:$F$28,'2. Expenses'!$D$20,TRUE)/12</f>
        <v>0</v>
      </c>
      <c r="J27" s="68">
        <f>VLOOKUP($C27,'2. Expenses'!$C$22:$F$28,'2. Expenses'!$D$20,TRUE)/12</f>
        <v>0</v>
      </c>
      <c r="K27" s="68">
        <f>VLOOKUP($C27,'2. Expenses'!$C$22:$F$28,'2. Expenses'!$D$20,TRUE)/12</f>
        <v>0</v>
      </c>
      <c r="L27" s="68">
        <f>VLOOKUP($C27,'2. Expenses'!$C$22:$F$28,'2. Expenses'!$D$20,TRUE)/12</f>
        <v>0</v>
      </c>
      <c r="M27" s="68">
        <f>VLOOKUP($C27,'2. Expenses'!$C$22:$F$28,'2. Expenses'!$D$20,TRUE)/12</f>
        <v>0</v>
      </c>
      <c r="N27" s="68">
        <f>VLOOKUP($C27,'2. Expenses'!$C$22:$F$28,'2. Expenses'!$D$20,TRUE)/12</f>
        <v>0</v>
      </c>
      <c r="O27" s="68">
        <f>VLOOKUP($C27,'2. Expenses'!$C$22:$F$28,'2. Expenses'!$D$20,TRUE)/12</f>
        <v>0</v>
      </c>
      <c r="P27" s="80">
        <f t="shared" si="3"/>
        <v>0</v>
      </c>
      <c r="Q27" s="10"/>
    </row>
    <row r="28" spans="1:17" ht="15">
      <c r="A28" s="1"/>
      <c r="B28" s="9"/>
      <c r="C28" s="1" t="s">
        <v>53</v>
      </c>
      <c r="D28" s="68">
        <f>VLOOKUP($C28,'2. Expenses'!$C$22:$F$28,'2. Expenses'!$D$20,TRUE)/12</f>
        <v>0</v>
      </c>
      <c r="E28" s="68">
        <f>VLOOKUP($C28,'2. Expenses'!$C$22:$F$28,'2. Expenses'!$D$20,TRUE)/12</f>
        <v>0</v>
      </c>
      <c r="F28" s="68">
        <f>VLOOKUP($C28,'2. Expenses'!$C$22:$F$28,'2. Expenses'!$D$20,TRUE)/12</f>
        <v>0</v>
      </c>
      <c r="G28" s="68">
        <f>VLOOKUP($C28,'2. Expenses'!$C$22:$F$28,'2. Expenses'!$D$20,TRUE)/12</f>
        <v>0</v>
      </c>
      <c r="H28" s="68">
        <f>VLOOKUP($C28,'2. Expenses'!$C$22:$F$28,'2. Expenses'!$D$20,TRUE)/12</f>
        <v>0</v>
      </c>
      <c r="I28" s="68">
        <f>VLOOKUP($C28,'2. Expenses'!$C$22:$F$28,'2. Expenses'!$D$20,TRUE)/12</f>
        <v>0</v>
      </c>
      <c r="J28" s="68">
        <f>VLOOKUP($C28,'2. Expenses'!$C$22:$F$28,'2. Expenses'!$D$20,TRUE)/12</f>
        <v>0</v>
      </c>
      <c r="K28" s="68">
        <f>VLOOKUP($C28,'2. Expenses'!$C$22:$F$28,'2. Expenses'!$D$20,TRUE)/12</f>
        <v>0</v>
      </c>
      <c r="L28" s="68">
        <f>VLOOKUP($C28,'2. Expenses'!$C$22:$F$28,'2. Expenses'!$D$20,TRUE)/12</f>
        <v>0</v>
      </c>
      <c r="M28" s="68">
        <f>VLOOKUP($C28,'2. Expenses'!$C$22:$F$28,'2. Expenses'!$D$20,TRUE)/12</f>
        <v>0</v>
      </c>
      <c r="N28" s="68">
        <f>VLOOKUP($C28,'2. Expenses'!$C$22:$F$28,'2. Expenses'!$D$20,TRUE)/12</f>
        <v>0</v>
      </c>
      <c r="O28" s="68">
        <f>VLOOKUP($C28,'2. Expenses'!$C$22:$F$28,'2. Expenses'!$D$20,TRUE)/12</f>
        <v>0</v>
      </c>
      <c r="P28" s="80">
        <f t="shared" si="3"/>
        <v>0</v>
      </c>
      <c r="Q28" s="10"/>
    </row>
    <row r="29" spans="1:17" ht="15">
      <c r="A29" s="1"/>
      <c r="B29" s="9"/>
      <c r="C29" s="3" t="s">
        <v>27</v>
      </c>
      <c r="D29" s="73">
        <f>SUM(D22:D28)</f>
        <v>0</v>
      </c>
      <c r="E29" s="73">
        <f aca="true" t="shared" si="4" ref="E29:O29">SUM(E22:E28)</f>
        <v>0</v>
      </c>
      <c r="F29" s="73">
        <f t="shared" si="4"/>
        <v>0</v>
      </c>
      <c r="G29" s="73">
        <f t="shared" si="4"/>
        <v>0</v>
      </c>
      <c r="H29" s="73">
        <f t="shared" si="4"/>
        <v>0</v>
      </c>
      <c r="I29" s="73">
        <f t="shared" si="4"/>
        <v>0</v>
      </c>
      <c r="J29" s="73">
        <f t="shared" si="4"/>
        <v>0</v>
      </c>
      <c r="K29" s="73">
        <f t="shared" si="4"/>
        <v>0</v>
      </c>
      <c r="L29" s="73">
        <f t="shared" si="4"/>
        <v>0</v>
      </c>
      <c r="M29" s="73">
        <f t="shared" si="4"/>
        <v>0</v>
      </c>
      <c r="N29" s="73">
        <f t="shared" si="4"/>
        <v>0</v>
      </c>
      <c r="O29" s="73">
        <f t="shared" si="4"/>
        <v>0</v>
      </c>
      <c r="P29" s="79">
        <f>SUM(D29:O29)</f>
        <v>0</v>
      </c>
      <c r="Q29" s="10"/>
    </row>
    <row r="30" spans="1:17" ht="15">
      <c r="A30" s="1"/>
      <c r="B30" s="9"/>
      <c r="C30" s="3"/>
      <c r="D30" s="11"/>
      <c r="E30" s="11"/>
      <c r="F30" s="11"/>
      <c r="G30" s="11"/>
      <c r="H30" s="11"/>
      <c r="I30" s="11"/>
      <c r="J30" s="11"/>
      <c r="K30" s="11"/>
      <c r="L30" s="11"/>
      <c r="M30" s="11"/>
      <c r="N30" s="11"/>
      <c r="O30" s="11"/>
      <c r="P30" s="11"/>
      <c r="Q30" s="10"/>
    </row>
    <row r="31" spans="1:17" ht="15">
      <c r="A31" s="1"/>
      <c r="B31" s="9"/>
      <c r="C31" s="19" t="s">
        <v>26</v>
      </c>
      <c r="D31" s="11"/>
      <c r="E31" s="11"/>
      <c r="F31" s="11"/>
      <c r="G31" s="11"/>
      <c r="H31" s="11"/>
      <c r="I31" s="11"/>
      <c r="J31" s="11"/>
      <c r="K31" s="11"/>
      <c r="L31" s="11"/>
      <c r="M31" s="11"/>
      <c r="N31" s="11"/>
      <c r="O31" s="11"/>
      <c r="P31" s="11"/>
      <c r="Q31" s="10"/>
    </row>
    <row r="32" spans="1:17" ht="15">
      <c r="A32" s="1"/>
      <c r="B32" s="9"/>
      <c r="C32" s="1" t="s">
        <v>42</v>
      </c>
      <c r="D32" s="68">
        <f>VLOOKUP($C32,'2. Expenses'!$C$32:$F$42,'2. Expenses'!$D$30,TRUE)/12</f>
        <v>0</v>
      </c>
      <c r="E32" s="68">
        <f>VLOOKUP($C32,'2. Expenses'!$C$32:$F$42,'2. Expenses'!$D$30,TRUE)/12</f>
        <v>0</v>
      </c>
      <c r="F32" s="68">
        <f>VLOOKUP($C32,'2. Expenses'!$C$32:$F$42,'2. Expenses'!$D$30,TRUE)/12</f>
        <v>0</v>
      </c>
      <c r="G32" s="68">
        <f>VLOOKUP($C32,'2. Expenses'!$C$32:$F$42,'2. Expenses'!$D$30,TRUE)/12</f>
        <v>0</v>
      </c>
      <c r="H32" s="68">
        <f>VLOOKUP($C32,'2. Expenses'!$C$32:$F$42,'2. Expenses'!$D$30,TRUE)/12</f>
        <v>0</v>
      </c>
      <c r="I32" s="68">
        <f>VLOOKUP($C32,'2. Expenses'!$C$32:$F$42,'2. Expenses'!$D$30,TRUE)/12</f>
        <v>0</v>
      </c>
      <c r="J32" s="68">
        <f>VLOOKUP($C32,'2. Expenses'!$C$32:$F$42,'2. Expenses'!$D$30,TRUE)/12</f>
        <v>0</v>
      </c>
      <c r="K32" s="68">
        <f>VLOOKUP($C32,'2. Expenses'!$C$32:$F$42,'2. Expenses'!$D$30,TRUE)/12</f>
        <v>0</v>
      </c>
      <c r="L32" s="68">
        <f>VLOOKUP($C32,'2. Expenses'!$C$32:$F$42,'2. Expenses'!$D$30,TRUE)/12</f>
        <v>0</v>
      </c>
      <c r="M32" s="68">
        <f>VLOOKUP($C32,'2. Expenses'!$C$32:$F$42,'2. Expenses'!$D$30,TRUE)/12</f>
        <v>0</v>
      </c>
      <c r="N32" s="68">
        <f>VLOOKUP($C32,'2. Expenses'!$C$32:$F$42,'2. Expenses'!$D$30,TRUE)/12</f>
        <v>0</v>
      </c>
      <c r="O32" s="68">
        <f>VLOOKUP($C32,'2. Expenses'!$C$32:$F$42,'2. Expenses'!$D$30,TRUE)/12</f>
        <v>0</v>
      </c>
      <c r="P32" s="80">
        <f>SUM(D32:O32)</f>
        <v>0</v>
      </c>
      <c r="Q32" s="10"/>
    </row>
    <row r="33" spans="1:17" ht="15">
      <c r="A33" s="1"/>
      <c r="B33" s="9"/>
      <c r="C33" s="1" t="s">
        <v>41</v>
      </c>
      <c r="D33" s="68">
        <f>VLOOKUP($C33,'2. Expenses'!$C$32:$F$42,'2. Expenses'!$D$30,TRUE)/12</f>
        <v>0</v>
      </c>
      <c r="E33" s="68">
        <f>VLOOKUP($C33,'2. Expenses'!$C$32:$F$42,'2. Expenses'!$D$30,TRUE)/12</f>
        <v>0</v>
      </c>
      <c r="F33" s="68">
        <f>VLOOKUP($C33,'2. Expenses'!$C$32:$F$42,'2. Expenses'!$D$30,TRUE)/12</f>
        <v>0</v>
      </c>
      <c r="G33" s="68">
        <f>VLOOKUP($C33,'2. Expenses'!$C$32:$F$42,'2. Expenses'!$D$30,TRUE)/12</f>
        <v>0</v>
      </c>
      <c r="H33" s="68">
        <f>VLOOKUP($C33,'2. Expenses'!$C$32:$F$42,'2. Expenses'!$D$30,TRUE)/12</f>
        <v>0</v>
      </c>
      <c r="I33" s="68">
        <f>VLOOKUP($C33,'2. Expenses'!$C$32:$F$42,'2. Expenses'!$D$30,TRUE)/12</f>
        <v>0</v>
      </c>
      <c r="J33" s="68">
        <f>VLOOKUP($C33,'2. Expenses'!$C$32:$F$42,'2. Expenses'!$D$30,TRUE)/12</f>
        <v>0</v>
      </c>
      <c r="K33" s="68">
        <f>VLOOKUP($C33,'2. Expenses'!$C$32:$F$42,'2. Expenses'!$D$30,TRUE)/12</f>
        <v>0</v>
      </c>
      <c r="L33" s="68">
        <f>VLOOKUP($C33,'2. Expenses'!$C$32:$F$42,'2. Expenses'!$D$30,TRUE)/12</f>
        <v>0</v>
      </c>
      <c r="M33" s="68">
        <f>VLOOKUP($C33,'2. Expenses'!$C$32:$F$42,'2. Expenses'!$D$30,TRUE)/12</f>
        <v>0</v>
      </c>
      <c r="N33" s="68">
        <f>VLOOKUP($C33,'2. Expenses'!$C$32:$F$42,'2. Expenses'!$D$30,TRUE)/12</f>
        <v>0</v>
      </c>
      <c r="O33" s="68">
        <f>VLOOKUP($C33,'2. Expenses'!$C$32:$F$42,'2. Expenses'!$D$30,TRUE)/12</f>
        <v>0</v>
      </c>
      <c r="P33" s="78">
        <f aca="true" t="shared" si="5" ref="P33:P42">SUM(D33:O33)</f>
        <v>0</v>
      </c>
      <c r="Q33" s="10"/>
    </row>
    <row r="34" spans="1:17" ht="15">
      <c r="A34" s="1"/>
      <c r="B34" s="9"/>
      <c r="C34" s="1" t="s">
        <v>40</v>
      </c>
      <c r="D34" s="68">
        <f>VLOOKUP($C34,'2. Expenses'!$C$32:$F$42,'2. Expenses'!$D$30,TRUE)/12</f>
        <v>0</v>
      </c>
      <c r="E34" s="68">
        <f>VLOOKUP($C34,'2. Expenses'!$C$32:$F$42,'2. Expenses'!$D$30,TRUE)/12</f>
        <v>0</v>
      </c>
      <c r="F34" s="68">
        <f>VLOOKUP($C34,'2. Expenses'!$C$32:$F$42,'2. Expenses'!$D$30,TRUE)/12</f>
        <v>0</v>
      </c>
      <c r="G34" s="68">
        <f>VLOOKUP($C34,'2. Expenses'!$C$32:$F$42,'2. Expenses'!$D$30,TRUE)/12</f>
        <v>0</v>
      </c>
      <c r="H34" s="68">
        <f>VLOOKUP($C34,'2. Expenses'!$C$32:$F$42,'2. Expenses'!$D$30,TRUE)/12</f>
        <v>0</v>
      </c>
      <c r="I34" s="68">
        <f>VLOOKUP($C34,'2. Expenses'!$C$32:$F$42,'2. Expenses'!$D$30,TRUE)/12</f>
        <v>0</v>
      </c>
      <c r="J34" s="68">
        <f>VLOOKUP($C34,'2. Expenses'!$C$32:$F$42,'2. Expenses'!$D$30,TRUE)/12</f>
        <v>0</v>
      </c>
      <c r="K34" s="68">
        <f>VLOOKUP($C34,'2. Expenses'!$C$32:$F$42,'2. Expenses'!$D$30,TRUE)/12</f>
        <v>0</v>
      </c>
      <c r="L34" s="68">
        <f>VLOOKUP($C34,'2. Expenses'!$C$32:$F$42,'2. Expenses'!$D$30,TRUE)/12</f>
        <v>0</v>
      </c>
      <c r="M34" s="68">
        <f>VLOOKUP($C34,'2. Expenses'!$C$32:$F$42,'2. Expenses'!$D$30,TRUE)/12</f>
        <v>0</v>
      </c>
      <c r="N34" s="68">
        <f>VLOOKUP($C34,'2. Expenses'!$C$32:$F$42,'2. Expenses'!$D$30,TRUE)/12</f>
        <v>0</v>
      </c>
      <c r="O34" s="68">
        <f>VLOOKUP($C34,'2. Expenses'!$C$32:$F$42,'2. Expenses'!$D$30,TRUE)/12</f>
        <v>0</v>
      </c>
      <c r="P34" s="78">
        <f t="shared" si="5"/>
        <v>0</v>
      </c>
      <c r="Q34" s="10"/>
    </row>
    <row r="35" spans="1:17" ht="15">
      <c r="A35" s="1"/>
      <c r="B35" s="9"/>
      <c r="C35" s="1" t="s">
        <v>39</v>
      </c>
      <c r="D35" s="68">
        <f>VLOOKUP($C35,'2. Expenses'!$C$32:$F$42,'2. Expenses'!$D$30,TRUE)/12</f>
        <v>0</v>
      </c>
      <c r="E35" s="68">
        <f>VLOOKUP($C35,'2. Expenses'!$C$32:$F$42,'2. Expenses'!$D$30,TRUE)/12</f>
        <v>0</v>
      </c>
      <c r="F35" s="68">
        <f>VLOOKUP($C35,'2. Expenses'!$C$32:$F$42,'2. Expenses'!$D$30,TRUE)/12</f>
        <v>0</v>
      </c>
      <c r="G35" s="68">
        <f>VLOOKUP($C35,'2. Expenses'!$C$32:$F$42,'2. Expenses'!$D$30,TRUE)/12</f>
        <v>0</v>
      </c>
      <c r="H35" s="68">
        <f>VLOOKUP($C35,'2. Expenses'!$C$32:$F$42,'2. Expenses'!$D$30,TRUE)/12</f>
        <v>0</v>
      </c>
      <c r="I35" s="68">
        <f>VLOOKUP($C35,'2. Expenses'!$C$32:$F$42,'2. Expenses'!$D$30,TRUE)/12</f>
        <v>0</v>
      </c>
      <c r="J35" s="68">
        <f>VLOOKUP($C35,'2. Expenses'!$C$32:$F$42,'2. Expenses'!$D$30,TRUE)/12</f>
        <v>0</v>
      </c>
      <c r="K35" s="68">
        <f>VLOOKUP($C35,'2. Expenses'!$C$32:$F$42,'2. Expenses'!$D$30,TRUE)/12</f>
        <v>0</v>
      </c>
      <c r="L35" s="68">
        <f>VLOOKUP($C35,'2. Expenses'!$C$32:$F$42,'2. Expenses'!$D$30,TRUE)/12</f>
        <v>0</v>
      </c>
      <c r="M35" s="68">
        <f>VLOOKUP($C35,'2. Expenses'!$C$32:$F$42,'2. Expenses'!$D$30,TRUE)/12</f>
        <v>0</v>
      </c>
      <c r="N35" s="68">
        <f>VLOOKUP($C35,'2. Expenses'!$C$32:$F$42,'2. Expenses'!$D$30,TRUE)/12</f>
        <v>0</v>
      </c>
      <c r="O35" s="68">
        <f>VLOOKUP($C35,'2. Expenses'!$C$32:$F$42,'2. Expenses'!$D$30,TRUE)/12</f>
        <v>0</v>
      </c>
      <c r="P35" s="78">
        <f t="shared" si="5"/>
        <v>0</v>
      </c>
      <c r="Q35" s="10"/>
    </row>
    <row r="36" spans="1:17" ht="15">
      <c r="A36" s="1"/>
      <c r="B36" s="9"/>
      <c r="C36" s="1" t="s">
        <v>38</v>
      </c>
      <c r="D36" s="68">
        <f>VLOOKUP($C36,'2. Expenses'!$C$32:$F$42,'2. Expenses'!$D$30,TRUE)/12</f>
        <v>0</v>
      </c>
      <c r="E36" s="68">
        <f>VLOOKUP($C36,'2. Expenses'!$C$32:$F$42,'2. Expenses'!$D$30,TRUE)/12</f>
        <v>0</v>
      </c>
      <c r="F36" s="68">
        <f>VLOOKUP($C36,'2. Expenses'!$C$32:$F$42,'2. Expenses'!$D$30,TRUE)/12</f>
        <v>0</v>
      </c>
      <c r="G36" s="68">
        <f>VLOOKUP($C36,'2. Expenses'!$C$32:$F$42,'2. Expenses'!$D$30,TRUE)/12</f>
        <v>0</v>
      </c>
      <c r="H36" s="68">
        <f>VLOOKUP($C36,'2. Expenses'!$C$32:$F$42,'2. Expenses'!$D$30,TRUE)/12</f>
        <v>0</v>
      </c>
      <c r="I36" s="68">
        <f>VLOOKUP($C36,'2. Expenses'!$C$32:$F$42,'2. Expenses'!$D$30,TRUE)/12</f>
        <v>0</v>
      </c>
      <c r="J36" s="68">
        <f>VLOOKUP($C36,'2. Expenses'!$C$32:$F$42,'2. Expenses'!$D$30,TRUE)/12</f>
        <v>0</v>
      </c>
      <c r="K36" s="68">
        <f>VLOOKUP($C36,'2. Expenses'!$C$32:$F$42,'2. Expenses'!$D$30,TRUE)/12</f>
        <v>0</v>
      </c>
      <c r="L36" s="68">
        <f>VLOOKUP($C36,'2. Expenses'!$C$32:$F$42,'2. Expenses'!$D$30,TRUE)/12</f>
        <v>0</v>
      </c>
      <c r="M36" s="68">
        <f>VLOOKUP($C36,'2. Expenses'!$C$32:$F$42,'2. Expenses'!$D$30,TRUE)/12</f>
        <v>0</v>
      </c>
      <c r="N36" s="68">
        <f>VLOOKUP($C36,'2. Expenses'!$C$32:$F$42,'2. Expenses'!$D$30,TRUE)/12</f>
        <v>0</v>
      </c>
      <c r="O36" s="68">
        <f>VLOOKUP($C36,'2. Expenses'!$C$32:$F$42,'2. Expenses'!$D$30,TRUE)/12</f>
        <v>0</v>
      </c>
      <c r="P36" s="78">
        <f t="shared" si="5"/>
        <v>0</v>
      </c>
      <c r="Q36" s="10"/>
    </row>
    <row r="37" spans="1:17" ht="15">
      <c r="A37" s="1"/>
      <c r="B37" s="9"/>
      <c r="C37" s="1" t="s">
        <v>37</v>
      </c>
      <c r="D37" s="68">
        <f>VLOOKUP($C37,'2. Expenses'!$C$32:$F$42,'2. Expenses'!$D$30,TRUE)/12</f>
        <v>0</v>
      </c>
      <c r="E37" s="68">
        <f>VLOOKUP($C37,'2. Expenses'!$C$32:$F$42,'2. Expenses'!$D$30,TRUE)/12</f>
        <v>0</v>
      </c>
      <c r="F37" s="68">
        <f>VLOOKUP($C37,'2. Expenses'!$C$32:$F$42,'2. Expenses'!$D$30,TRUE)/12</f>
        <v>0</v>
      </c>
      <c r="G37" s="68">
        <f>VLOOKUP($C37,'2. Expenses'!$C$32:$F$42,'2. Expenses'!$D$30,TRUE)/12</f>
        <v>0</v>
      </c>
      <c r="H37" s="68">
        <f>VLOOKUP($C37,'2. Expenses'!$C$32:$F$42,'2. Expenses'!$D$30,TRUE)/12</f>
        <v>0</v>
      </c>
      <c r="I37" s="68">
        <f>VLOOKUP($C37,'2. Expenses'!$C$32:$F$42,'2. Expenses'!$D$30,TRUE)/12</f>
        <v>0</v>
      </c>
      <c r="J37" s="68">
        <f>VLOOKUP($C37,'2. Expenses'!$C$32:$F$42,'2. Expenses'!$D$30,TRUE)/12</f>
        <v>0</v>
      </c>
      <c r="K37" s="68">
        <f>VLOOKUP($C37,'2. Expenses'!$C$32:$F$42,'2. Expenses'!$D$30,TRUE)/12</f>
        <v>0</v>
      </c>
      <c r="L37" s="68">
        <f>VLOOKUP($C37,'2. Expenses'!$C$32:$F$42,'2. Expenses'!$D$30,TRUE)/12</f>
        <v>0</v>
      </c>
      <c r="M37" s="68">
        <f>VLOOKUP($C37,'2. Expenses'!$C$32:$F$42,'2. Expenses'!$D$30,TRUE)/12</f>
        <v>0</v>
      </c>
      <c r="N37" s="68">
        <f>VLOOKUP($C37,'2. Expenses'!$C$32:$F$42,'2. Expenses'!$D$30,TRUE)/12</f>
        <v>0</v>
      </c>
      <c r="O37" s="68">
        <f>VLOOKUP($C37,'2. Expenses'!$C$32:$F$42,'2. Expenses'!$D$30,TRUE)/12</f>
        <v>0</v>
      </c>
      <c r="P37" s="78">
        <f t="shared" si="5"/>
        <v>0</v>
      </c>
      <c r="Q37" s="10"/>
    </row>
    <row r="38" spans="1:17" ht="15">
      <c r="A38" s="1"/>
      <c r="B38" s="9"/>
      <c r="C38" s="1" t="s">
        <v>36</v>
      </c>
      <c r="D38" s="68">
        <f>VLOOKUP($C38,'2. Expenses'!$C$32:$F$42,'2. Expenses'!$D$30,TRUE)/12</f>
        <v>0</v>
      </c>
      <c r="E38" s="68">
        <f>VLOOKUP($C38,'2. Expenses'!$C$32:$F$42,'2. Expenses'!$D$30,TRUE)/12</f>
        <v>0</v>
      </c>
      <c r="F38" s="68">
        <f>VLOOKUP($C38,'2. Expenses'!$C$32:$F$42,'2. Expenses'!$D$30,TRUE)/12</f>
        <v>0</v>
      </c>
      <c r="G38" s="68">
        <f>VLOOKUP($C38,'2. Expenses'!$C$32:$F$42,'2. Expenses'!$D$30,TRUE)/12</f>
        <v>0</v>
      </c>
      <c r="H38" s="68">
        <f>VLOOKUP($C38,'2. Expenses'!$C$32:$F$42,'2. Expenses'!$D$30,TRUE)/12</f>
        <v>0</v>
      </c>
      <c r="I38" s="68">
        <f>VLOOKUP($C38,'2. Expenses'!$C$32:$F$42,'2. Expenses'!$D$30,TRUE)/12</f>
        <v>0</v>
      </c>
      <c r="J38" s="68">
        <f>VLOOKUP($C38,'2. Expenses'!$C$32:$F$42,'2. Expenses'!$D$30,TRUE)/12</f>
        <v>0</v>
      </c>
      <c r="K38" s="68">
        <f>VLOOKUP($C38,'2. Expenses'!$C$32:$F$42,'2. Expenses'!$D$30,TRUE)/12</f>
        <v>0</v>
      </c>
      <c r="L38" s="68">
        <f>VLOOKUP($C38,'2. Expenses'!$C$32:$F$42,'2. Expenses'!$D$30,TRUE)/12</f>
        <v>0</v>
      </c>
      <c r="M38" s="68">
        <f>VLOOKUP($C38,'2. Expenses'!$C$32:$F$42,'2. Expenses'!$D$30,TRUE)/12</f>
        <v>0</v>
      </c>
      <c r="N38" s="68">
        <f>VLOOKUP($C38,'2. Expenses'!$C$32:$F$42,'2. Expenses'!$D$30,TRUE)/12</f>
        <v>0</v>
      </c>
      <c r="O38" s="68">
        <f>VLOOKUP($C38,'2. Expenses'!$C$32:$F$42,'2. Expenses'!$D$30,TRUE)/12</f>
        <v>0</v>
      </c>
      <c r="P38" s="78">
        <f t="shared" si="5"/>
        <v>0</v>
      </c>
      <c r="Q38" s="10"/>
    </row>
    <row r="39" spans="1:17" ht="15">
      <c r="A39" s="1"/>
      <c r="B39" s="9"/>
      <c r="C39" s="1" t="s">
        <v>35</v>
      </c>
      <c r="D39" s="68">
        <f>VLOOKUP($C39,'2. Expenses'!$C$32:$F$42,'2. Expenses'!$D$30,TRUE)/12</f>
        <v>0</v>
      </c>
      <c r="E39" s="68">
        <f>VLOOKUP($C39,'2. Expenses'!$C$32:$F$42,'2. Expenses'!$D$30,TRUE)/12</f>
        <v>0</v>
      </c>
      <c r="F39" s="68">
        <f>VLOOKUP($C39,'2. Expenses'!$C$32:$F$42,'2. Expenses'!$D$30,TRUE)/12</f>
        <v>0</v>
      </c>
      <c r="G39" s="68">
        <f>VLOOKUP($C39,'2. Expenses'!$C$32:$F$42,'2. Expenses'!$D$30,TRUE)/12</f>
        <v>0</v>
      </c>
      <c r="H39" s="68">
        <f>VLOOKUP($C39,'2. Expenses'!$C$32:$F$42,'2. Expenses'!$D$30,TRUE)/12</f>
        <v>0</v>
      </c>
      <c r="I39" s="68">
        <f>VLOOKUP($C39,'2. Expenses'!$C$32:$F$42,'2. Expenses'!$D$30,TRUE)/12</f>
        <v>0</v>
      </c>
      <c r="J39" s="68">
        <f>VLOOKUP($C39,'2. Expenses'!$C$32:$F$42,'2. Expenses'!$D$30,TRUE)/12</f>
        <v>0</v>
      </c>
      <c r="K39" s="68">
        <f>VLOOKUP($C39,'2. Expenses'!$C$32:$F$42,'2. Expenses'!$D$30,TRUE)/12</f>
        <v>0</v>
      </c>
      <c r="L39" s="68">
        <f>VLOOKUP($C39,'2. Expenses'!$C$32:$F$42,'2. Expenses'!$D$30,TRUE)/12</f>
        <v>0</v>
      </c>
      <c r="M39" s="68">
        <f>VLOOKUP($C39,'2. Expenses'!$C$32:$F$42,'2. Expenses'!$D$30,TRUE)/12</f>
        <v>0</v>
      </c>
      <c r="N39" s="68">
        <f>VLOOKUP($C39,'2. Expenses'!$C$32:$F$42,'2. Expenses'!$D$30,TRUE)/12</f>
        <v>0</v>
      </c>
      <c r="O39" s="68">
        <f>VLOOKUP($C39,'2. Expenses'!$C$32:$F$42,'2. Expenses'!$D$30,TRUE)/12</f>
        <v>0</v>
      </c>
      <c r="P39" s="78">
        <f t="shared" si="5"/>
        <v>0</v>
      </c>
      <c r="Q39" s="10"/>
    </row>
    <row r="40" spans="1:17" ht="15">
      <c r="A40" s="1"/>
      <c r="B40" s="9"/>
      <c r="C40" s="1" t="s">
        <v>34</v>
      </c>
      <c r="D40" s="68">
        <f>VLOOKUP($C40,'2. Expenses'!$C$32:$F$42,'2. Expenses'!$D$30,TRUE)/12</f>
        <v>0</v>
      </c>
      <c r="E40" s="68">
        <f>VLOOKUP($C40,'2. Expenses'!$C$32:$F$42,'2. Expenses'!$D$30,TRUE)/12</f>
        <v>0</v>
      </c>
      <c r="F40" s="68">
        <f>VLOOKUP($C40,'2. Expenses'!$C$32:$F$42,'2. Expenses'!$D$30,TRUE)/12</f>
        <v>0</v>
      </c>
      <c r="G40" s="68">
        <f>VLOOKUP($C40,'2. Expenses'!$C$32:$F$42,'2. Expenses'!$D$30,TRUE)/12</f>
        <v>0</v>
      </c>
      <c r="H40" s="68">
        <f>VLOOKUP($C40,'2. Expenses'!$C$32:$F$42,'2. Expenses'!$D$30,TRUE)/12</f>
        <v>0</v>
      </c>
      <c r="I40" s="68">
        <f>VLOOKUP($C40,'2. Expenses'!$C$32:$F$42,'2. Expenses'!$D$30,TRUE)/12</f>
        <v>0</v>
      </c>
      <c r="J40" s="68">
        <f>VLOOKUP($C40,'2. Expenses'!$C$32:$F$42,'2. Expenses'!$D$30,TRUE)/12</f>
        <v>0</v>
      </c>
      <c r="K40" s="68">
        <f>VLOOKUP($C40,'2. Expenses'!$C$32:$F$42,'2. Expenses'!$D$30,TRUE)/12</f>
        <v>0</v>
      </c>
      <c r="L40" s="68">
        <f>VLOOKUP($C40,'2. Expenses'!$C$32:$F$42,'2. Expenses'!$D$30,TRUE)/12</f>
        <v>0</v>
      </c>
      <c r="M40" s="68">
        <f>VLOOKUP($C40,'2. Expenses'!$C$32:$F$42,'2. Expenses'!$D$30,TRUE)/12</f>
        <v>0</v>
      </c>
      <c r="N40" s="68">
        <f>VLOOKUP($C40,'2. Expenses'!$C$32:$F$42,'2. Expenses'!$D$30,TRUE)/12</f>
        <v>0</v>
      </c>
      <c r="O40" s="68">
        <f>VLOOKUP($C40,'2. Expenses'!$C$32:$F$42,'2. Expenses'!$D$30,TRUE)/12</f>
        <v>0</v>
      </c>
      <c r="P40" s="78">
        <f t="shared" si="5"/>
        <v>0</v>
      </c>
      <c r="Q40" s="10"/>
    </row>
    <row r="41" spans="1:17" ht="15">
      <c r="A41" s="1"/>
      <c r="B41" s="9"/>
      <c r="C41" s="1" t="s">
        <v>33</v>
      </c>
      <c r="D41" s="68">
        <f>VLOOKUP($C41,'2. Expenses'!$C$32:$F$42,'2. Expenses'!$D$30,TRUE)/12</f>
        <v>0</v>
      </c>
      <c r="E41" s="68">
        <f>VLOOKUP($C41,'2. Expenses'!$C$32:$F$42,'2. Expenses'!$D$30,TRUE)/12</f>
        <v>0</v>
      </c>
      <c r="F41" s="68">
        <f>VLOOKUP($C41,'2. Expenses'!$C$32:$F$42,'2. Expenses'!$D$30,TRUE)/12</f>
        <v>0</v>
      </c>
      <c r="G41" s="68">
        <f>VLOOKUP($C41,'2. Expenses'!$C$32:$F$42,'2. Expenses'!$D$30,TRUE)/12</f>
        <v>0</v>
      </c>
      <c r="H41" s="68">
        <f>VLOOKUP($C41,'2. Expenses'!$C$32:$F$42,'2. Expenses'!$D$30,TRUE)/12</f>
        <v>0</v>
      </c>
      <c r="I41" s="68">
        <f>VLOOKUP($C41,'2. Expenses'!$C$32:$F$42,'2. Expenses'!$D$30,TRUE)/12</f>
        <v>0</v>
      </c>
      <c r="J41" s="68">
        <f>VLOOKUP($C41,'2. Expenses'!$C$32:$F$42,'2. Expenses'!$D$30,TRUE)/12</f>
        <v>0</v>
      </c>
      <c r="K41" s="68">
        <f>VLOOKUP($C41,'2. Expenses'!$C$32:$F$42,'2. Expenses'!$D$30,TRUE)/12</f>
        <v>0</v>
      </c>
      <c r="L41" s="68">
        <f>VLOOKUP($C41,'2. Expenses'!$C$32:$F$42,'2. Expenses'!$D$30,TRUE)/12</f>
        <v>0</v>
      </c>
      <c r="M41" s="68">
        <f>VLOOKUP($C41,'2. Expenses'!$C$32:$F$42,'2. Expenses'!$D$30,TRUE)/12</f>
        <v>0</v>
      </c>
      <c r="N41" s="68">
        <f>VLOOKUP($C41,'2. Expenses'!$C$32:$F$42,'2. Expenses'!$D$30,TRUE)/12</f>
        <v>0</v>
      </c>
      <c r="O41" s="68">
        <f>VLOOKUP($C41,'2. Expenses'!$C$32:$F$42,'2. Expenses'!$D$30,TRUE)/12</f>
        <v>0</v>
      </c>
      <c r="P41" s="78">
        <f t="shared" si="5"/>
        <v>0</v>
      </c>
      <c r="Q41" s="10"/>
    </row>
    <row r="42" spans="1:17" ht="15">
      <c r="A42" s="1"/>
      <c r="B42" s="9"/>
      <c r="C42" s="1" t="s">
        <v>53</v>
      </c>
      <c r="D42" s="68">
        <f>VLOOKUP($C42,'2. Expenses'!$C$42:$F$42,'2. Expenses'!$D$30,TRUE)/12</f>
        <v>0</v>
      </c>
      <c r="E42" s="68">
        <f>VLOOKUP($C42,'2. Expenses'!$C$42:$F$42,'2. Expenses'!$D$30,TRUE)/12</f>
        <v>0</v>
      </c>
      <c r="F42" s="68">
        <f>VLOOKUP($C42,'2. Expenses'!$C$42:$F$42,'2. Expenses'!$D$30,TRUE)/12</f>
        <v>0</v>
      </c>
      <c r="G42" s="68">
        <f>VLOOKUP($C42,'2. Expenses'!$C$42:$F$42,'2. Expenses'!$D$30,TRUE)/12</f>
        <v>0</v>
      </c>
      <c r="H42" s="68">
        <f>VLOOKUP($C42,'2. Expenses'!$C$42:$F$42,'2. Expenses'!$D$30,TRUE)/12</f>
        <v>0</v>
      </c>
      <c r="I42" s="68">
        <f>VLOOKUP($C42,'2. Expenses'!$C$42:$F$42,'2. Expenses'!$D$30,TRUE)/12</f>
        <v>0</v>
      </c>
      <c r="J42" s="68">
        <f>VLOOKUP($C42,'2. Expenses'!$C$42:$F$42,'2. Expenses'!$D$30,TRUE)/12</f>
        <v>0</v>
      </c>
      <c r="K42" s="68">
        <f>VLOOKUP($C42,'2. Expenses'!$C$42:$F$42,'2. Expenses'!$D$30,TRUE)/12</f>
        <v>0</v>
      </c>
      <c r="L42" s="68">
        <f>VLOOKUP($C42,'2. Expenses'!$C$42:$F$42,'2. Expenses'!$D$30,TRUE)/12</f>
        <v>0</v>
      </c>
      <c r="M42" s="68">
        <f>VLOOKUP($C42,'2. Expenses'!$C$42:$F$42,'2. Expenses'!$D$30,TRUE)/12</f>
        <v>0</v>
      </c>
      <c r="N42" s="68">
        <f>VLOOKUP($C42,'2. Expenses'!$C$42:$F$42,'2. Expenses'!$D$30,TRUE)/12</f>
        <v>0</v>
      </c>
      <c r="O42" s="68">
        <f>VLOOKUP($C42,'2. Expenses'!$C$42:$F$42,'2. Expenses'!$D$30,TRUE)/12</f>
        <v>0</v>
      </c>
      <c r="P42" s="81">
        <f t="shared" si="5"/>
        <v>0</v>
      </c>
      <c r="Q42" s="10"/>
    </row>
    <row r="43" spans="1:17" ht="15">
      <c r="A43" s="1"/>
      <c r="B43" s="9"/>
      <c r="C43" s="3" t="s">
        <v>28</v>
      </c>
      <c r="D43" s="73">
        <f aca="true" t="shared" si="6" ref="D43:P43">SUM(D32:D42)</f>
        <v>0</v>
      </c>
      <c r="E43" s="73">
        <f t="shared" si="6"/>
        <v>0</v>
      </c>
      <c r="F43" s="73">
        <f t="shared" si="6"/>
        <v>0</v>
      </c>
      <c r="G43" s="73">
        <f t="shared" si="6"/>
        <v>0</v>
      </c>
      <c r="H43" s="73">
        <f t="shared" si="6"/>
        <v>0</v>
      </c>
      <c r="I43" s="73">
        <f t="shared" si="6"/>
        <v>0</v>
      </c>
      <c r="J43" s="73">
        <f t="shared" si="6"/>
        <v>0</v>
      </c>
      <c r="K43" s="73">
        <f t="shared" si="6"/>
        <v>0</v>
      </c>
      <c r="L43" s="73">
        <f t="shared" si="6"/>
        <v>0</v>
      </c>
      <c r="M43" s="73">
        <f t="shared" si="6"/>
        <v>0</v>
      </c>
      <c r="N43" s="73">
        <f t="shared" si="6"/>
        <v>0</v>
      </c>
      <c r="O43" s="87">
        <f t="shared" si="6"/>
        <v>0</v>
      </c>
      <c r="P43" s="88">
        <f t="shared" si="6"/>
        <v>0</v>
      </c>
      <c r="Q43" s="10"/>
    </row>
    <row r="44" spans="1:17" ht="15">
      <c r="A44" s="1"/>
      <c r="B44" s="9"/>
      <c r="C44" s="3"/>
      <c r="D44" s="11"/>
      <c r="E44" s="11"/>
      <c r="F44" s="11"/>
      <c r="G44" s="11"/>
      <c r="H44" s="11"/>
      <c r="I44" s="11"/>
      <c r="J44" s="11"/>
      <c r="K44" s="11"/>
      <c r="L44" s="11"/>
      <c r="M44" s="11"/>
      <c r="N44" s="11"/>
      <c r="O44" s="11"/>
      <c r="P44" s="11"/>
      <c r="Q44" s="10"/>
    </row>
    <row r="45" spans="1:17" ht="15">
      <c r="A45" s="1"/>
      <c r="B45" s="9"/>
      <c r="C45" s="3" t="s">
        <v>7</v>
      </c>
      <c r="D45" s="84">
        <v>0</v>
      </c>
      <c r="E45" s="84">
        <v>0</v>
      </c>
      <c r="F45" s="84">
        <v>0</v>
      </c>
      <c r="G45" s="84">
        <v>0</v>
      </c>
      <c r="H45" s="84">
        <v>0</v>
      </c>
      <c r="I45" s="84">
        <v>0</v>
      </c>
      <c r="J45" s="84">
        <v>0</v>
      </c>
      <c r="K45" s="84">
        <v>0</v>
      </c>
      <c r="L45" s="84">
        <v>0</v>
      </c>
      <c r="M45" s="84">
        <v>0</v>
      </c>
      <c r="N45" s="84">
        <v>0</v>
      </c>
      <c r="O45" s="84">
        <v>0</v>
      </c>
      <c r="P45" s="82">
        <f>SUM(D45:O45)</f>
        <v>0</v>
      </c>
      <c r="Q45" s="10"/>
    </row>
    <row r="46" spans="1:17" ht="15">
      <c r="A46" s="1"/>
      <c r="B46" s="9"/>
      <c r="C46" s="3"/>
      <c r="D46" s="11"/>
      <c r="E46" s="11"/>
      <c r="F46" s="11"/>
      <c r="G46" s="11"/>
      <c r="H46" s="11"/>
      <c r="I46" s="11"/>
      <c r="J46" s="11"/>
      <c r="K46" s="11"/>
      <c r="L46" s="11"/>
      <c r="M46" s="11"/>
      <c r="N46" s="11"/>
      <c r="O46" s="11"/>
      <c r="P46" s="11"/>
      <c r="Q46" s="10"/>
    </row>
    <row r="47" spans="1:17" ht="15">
      <c r="A47" s="1"/>
      <c r="B47" s="9"/>
      <c r="C47" s="3" t="s">
        <v>6</v>
      </c>
      <c r="D47" s="22">
        <f>D19+D29+D43+D45</f>
        <v>0</v>
      </c>
      <c r="E47" s="22">
        <f aca="true" t="shared" si="7" ref="E47:O47">E19+E29+E43+E45</f>
        <v>0</v>
      </c>
      <c r="F47" s="22">
        <f t="shared" si="7"/>
        <v>0</v>
      </c>
      <c r="G47" s="22">
        <f t="shared" si="7"/>
        <v>0</v>
      </c>
      <c r="H47" s="22">
        <f t="shared" si="7"/>
        <v>0</v>
      </c>
      <c r="I47" s="22">
        <f t="shared" si="7"/>
        <v>0</v>
      </c>
      <c r="J47" s="22">
        <f t="shared" si="7"/>
        <v>0</v>
      </c>
      <c r="K47" s="22">
        <f t="shared" si="7"/>
        <v>0</v>
      </c>
      <c r="L47" s="22">
        <f t="shared" si="7"/>
        <v>0</v>
      </c>
      <c r="M47" s="22">
        <f t="shared" si="7"/>
        <v>0</v>
      </c>
      <c r="N47" s="22">
        <f t="shared" si="7"/>
        <v>0</v>
      </c>
      <c r="O47" s="22">
        <f t="shared" si="7"/>
        <v>0</v>
      </c>
      <c r="P47" s="83">
        <f>SUM(D47:O47)</f>
        <v>0</v>
      </c>
      <c r="Q47" s="10"/>
    </row>
    <row r="48" spans="1:17" ht="15">
      <c r="A48" s="1"/>
      <c r="B48" s="9"/>
      <c r="C48" s="3"/>
      <c r="D48" s="18"/>
      <c r="E48" s="18"/>
      <c r="F48" s="18"/>
      <c r="G48" s="18"/>
      <c r="H48" s="18"/>
      <c r="I48" s="18"/>
      <c r="J48" s="18"/>
      <c r="K48" s="18"/>
      <c r="L48" s="18"/>
      <c r="M48" s="18"/>
      <c r="N48" s="18"/>
      <c r="O48" s="18"/>
      <c r="P48" s="18"/>
      <c r="Q48" s="10"/>
    </row>
    <row r="49" spans="1:17" ht="15">
      <c r="A49" s="1"/>
      <c r="B49" s="9"/>
      <c r="C49" s="3" t="s">
        <v>20</v>
      </c>
      <c r="D49" s="23">
        <f>D11-D47</f>
        <v>0</v>
      </c>
      <c r="E49" s="23">
        <f aca="true" t="shared" si="8" ref="E49:O49">E11-E47</f>
        <v>0</v>
      </c>
      <c r="F49" s="23">
        <f t="shared" si="8"/>
        <v>0</v>
      </c>
      <c r="G49" s="23">
        <f t="shared" si="8"/>
        <v>0</v>
      </c>
      <c r="H49" s="23">
        <f t="shared" si="8"/>
        <v>0</v>
      </c>
      <c r="I49" s="23">
        <f t="shared" si="8"/>
        <v>0</v>
      </c>
      <c r="J49" s="23">
        <f t="shared" si="8"/>
        <v>0</v>
      </c>
      <c r="K49" s="23">
        <f t="shared" si="8"/>
        <v>0</v>
      </c>
      <c r="L49" s="23">
        <f t="shared" si="8"/>
        <v>0</v>
      </c>
      <c r="M49" s="23">
        <f t="shared" si="8"/>
        <v>0</v>
      </c>
      <c r="N49" s="23">
        <f t="shared" si="8"/>
        <v>0</v>
      </c>
      <c r="O49" s="23">
        <f t="shared" si="8"/>
        <v>0</v>
      </c>
      <c r="P49" s="85">
        <f>P11-P47</f>
        <v>0</v>
      </c>
      <c r="Q49" s="10"/>
    </row>
    <row r="50" spans="1:17" ht="15">
      <c r="A50" s="1"/>
      <c r="B50" s="9"/>
      <c r="C50" s="3" t="s">
        <v>21</v>
      </c>
      <c r="D50" s="68">
        <f>IF(D49&lt;0,0,D49*'2. Expenses'!$D$5)</f>
        <v>0</v>
      </c>
      <c r="E50" s="68">
        <f>IF(E49&lt;0,0,E49*'2. Expenses'!$D$5)</f>
        <v>0</v>
      </c>
      <c r="F50" s="68">
        <f>IF(F49&lt;0,0,F49*'2. Expenses'!$D$5)</f>
        <v>0</v>
      </c>
      <c r="G50" s="68">
        <f>IF(G49&lt;0,0,G49*'2. Expenses'!$D$5)</f>
        <v>0</v>
      </c>
      <c r="H50" s="68">
        <f>IF(H49&lt;0,0,H49*'2. Expenses'!$D$5)</f>
        <v>0</v>
      </c>
      <c r="I50" s="68">
        <f>IF(I49&lt;0,0,I49*'2. Expenses'!$D$5)</f>
        <v>0</v>
      </c>
      <c r="J50" s="68">
        <f>IF(J49&lt;0,0,J49*'2. Expenses'!$D$5)</f>
        <v>0</v>
      </c>
      <c r="K50" s="68">
        <f>IF(K49&lt;0,0,K49*'2. Expenses'!$D$5)</f>
        <v>0</v>
      </c>
      <c r="L50" s="68">
        <f>IF(L49&lt;0,0,L49*'2. Expenses'!$D$5)</f>
        <v>0</v>
      </c>
      <c r="M50" s="68">
        <f>IF(M49&lt;0,0,M49*'2. Expenses'!$D$5)</f>
        <v>0</v>
      </c>
      <c r="N50" s="68">
        <f>IF(N49&lt;0,0,N49*'2. Expenses'!$D$5)</f>
        <v>0</v>
      </c>
      <c r="O50" s="68">
        <f>IF(O49&lt;0,0,O49*'2. Expenses'!$D$5)</f>
        <v>0</v>
      </c>
      <c r="P50" s="78">
        <f>SUM(D50:O50)</f>
        <v>0</v>
      </c>
      <c r="Q50" s="10"/>
    </row>
    <row r="51" spans="1:17" ht="15">
      <c r="A51" s="1"/>
      <c r="B51" s="9"/>
      <c r="C51" s="2" t="s">
        <v>5</v>
      </c>
      <c r="D51" s="89">
        <f>D49-D50</f>
        <v>0</v>
      </c>
      <c r="E51" s="89">
        <f aca="true" t="shared" si="9" ref="E51:P51">E49-E50</f>
        <v>0</v>
      </c>
      <c r="F51" s="89">
        <f t="shared" si="9"/>
        <v>0</v>
      </c>
      <c r="G51" s="89">
        <f t="shared" si="9"/>
        <v>0</v>
      </c>
      <c r="H51" s="89">
        <f t="shared" si="9"/>
        <v>0</v>
      </c>
      <c r="I51" s="89">
        <f t="shared" si="9"/>
        <v>0</v>
      </c>
      <c r="J51" s="89">
        <f t="shared" si="9"/>
        <v>0</v>
      </c>
      <c r="K51" s="89">
        <f t="shared" si="9"/>
        <v>0</v>
      </c>
      <c r="L51" s="89">
        <f t="shared" si="9"/>
        <v>0</v>
      </c>
      <c r="M51" s="89">
        <f t="shared" si="9"/>
        <v>0</v>
      </c>
      <c r="N51" s="89">
        <f t="shared" si="9"/>
        <v>0</v>
      </c>
      <c r="O51" s="89">
        <f t="shared" si="9"/>
        <v>0</v>
      </c>
      <c r="P51" s="89">
        <f t="shared" si="9"/>
        <v>0</v>
      </c>
      <c r="Q51" s="10"/>
    </row>
    <row r="52" spans="1:17" ht="15">
      <c r="A52" s="1"/>
      <c r="B52" s="9"/>
      <c r="C52" s="2"/>
      <c r="D52" s="18"/>
      <c r="E52" s="18"/>
      <c r="F52" s="18"/>
      <c r="G52" s="18"/>
      <c r="H52" s="18"/>
      <c r="I52" s="18"/>
      <c r="J52" s="18"/>
      <c r="K52" s="18"/>
      <c r="L52" s="18"/>
      <c r="M52" s="18"/>
      <c r="N52" s="18"/>
      <c r="O52" s="18"/>
      <c r="P52" s="18"/>
      <c r="Q52" s="10"/>
    </row>
    <row r="53" spans="1:17" ht="15">
      <c r="A53" s="1"/>
      <c r="B53" s="9"/>
      <c r="C53" s="19" t="s">
        <v>22</v>
      </c>
      <c r="D53" s="18"/>
      <c r="E53" s="18"/>
      <c r="F53" s="18"/>
      <c r="G53" s="18"/>
      <c r="H53" s="18"/>
      <c r="I53" s="18"/>
      <c r="J53" s="18"/>
      <c r="K53" s="18"/>
      <c r="L53" s="18"/>
      <c r="M53" s="18"/>
      <c r="N53" s="18"/>
      <c r="O53" s="18"/>
      <c r="P53" s="18"/>
      <c r="Q53" s="10"/>
    </row>
    <row r="54" spans="1:17" ht="15">
      <c r="A54" s="1"/>
      <c r="B54" s="9"/>
      <c r="C54" s="7" t="s">
        <v>71</v>
      </c>
      <c r="D54" s="84">
        <v>0</v>
      </c>
      <c r="E54" s="68">
        <f>D56</f>
        <v>0</v>
      </c>
      <c r="F54" s="68">
        <f aca="true" t="shared" si="10" ref="F54:O54">E56</f>
        <v>0</v>
      </c>
      <c r="G54" s="68">
        <f t="shared" si="10"/>
        <v>0</v>
      </c>
      <c r="H54" s="68">
        <f t="shared" si="10"/>
        <v>0</v>
      </c>
      <c r="I54" s="68">
        <f t="shared" si="10"/>
        <v>0</v>
      </c>
      <c r="J54" s="68">
        <f t="shared" si="10"/>
        <v>0</v>
      </c>
      <c r="K54" s="68">
        <f t="shared" si="10"/>
        <v>0</v>
      </c>
      <c r="L54" s="68">
        <f t="shared" si="10"/>
        <v>0</v>
      </c>
      <c r="M54" s="68">
        <f t="shared" si="10"/>
        <v>0</v>
      </c>
      <c r="N54" s="68">
        <f t="shared" si="10"/>
        <v>0</v>
      </c>
      <c r="O54" s="68">
        <f t="shared" si="10"/>
        <v>0</v>
      </c>
      <c r="P54" s="78">
        <f>D54</f>
        <v>0</v>
      </c>
      <c r="Q54" s="10"/>
    </row>
    <row r="55" spans="1:17" ht="15">
      <c r="A55" s="1"/>
      <c r="B55" s="9"/>
      <c r="C55" s="7" t="s">
        <v>61</v>
      </c>
      <c r="D55" s="97">
        <f>D51</f>
        <v>0</v>
      </c>
      <c r="E55" s="97">
        <f aca="true" t="shared" si="11" ref="E55:O55">E51</f>
        <v>0</v>
      </c>
      <c r="F55" s="97">
        <f t="shared" si="11"/>
        <v>0</v>
      </c>
      <c r="G55" s="97">
        <f t="shared" si="11"/>
        <v>0</v>
      </c>
      <c r="H55" s="97">
        <f t="shared" si="11"/>
        <v>0</v>
      </c>
      <c r="I55" s="97">
        <f t="shared" si="11"/>
        <v>0</v>
      </c>
      <c r="J55" s="97">
        <f t="shared" si="11"/>
        <v>0</v>
      </c>
      <c r="K55" s="97">
        <f t="shared" si="11"/>
        <v>0</v>
      </c>
      <c r="L55" s="97">
        <f t="shared" si="11"/>
        <v>0</v>
      </c>
      <c r="M55" s="97">
        <f t="shared" si="11"/>
        <v>0</v>
      </c>
      <c r="N55" s="97">
        <f t="shared" si="11"/>
        <v>0</v>
      </c>
      <c r="O55" s="97">
        <f t="shared" si="11"/>
        <v>0</v>
      </c>
      <c r="P55" s="98">
        <f>SUM(D55:O55)</f>
        <v>0</v>
      </c>
      <c r="Q55" s="10"/>
    </row>
    <row r="56" spans="1:17" ht="15.75" thickBot="1">
      <c r="A56" s="1"/>
      <c r="B56" s="9"/>
      <c r="C56" s="7" t="s">
        <v>8</v>
      </c>
      <c r="D56" s="99">
        <f>D54+D55</f>
        <v>0</v>
      </c>
      <c r="E56" s="99">
        <f aca="true" t="shared" si="12" ref="E56:O56">E54+E55</f>
        <v>0</v>
      </c>
      <c r="F56" s="99">
        <f t="shared" si="12"/>
        <v>0</v>
      </c>
      <c r="G56" s="99">
        <f t="shared" si="12"/>
        <v>0</v>
      </c>
      <c r="H56" s="99">
        <f t="shared" si="12"/>
        <v>0</v>
      </c>
      <c r="I56" s="99">
        <f t="shared" si="12"/>
        <v>0</v>
      </c>
      <c r="J56" s="99">
        <f t="shared" si="12"/>
        <v>0</v>
      </c>
      <c r="K56" s="99">
        <f t="shared" si="12"/>
        <v>0</v>
      </c>
      <c r="L56" s="99">
        <f t="shared" si="12"/>
        <v>0</v>
      </c>
      <c r="M56" s="99">
        <f t="shared" si="12"/>
        <v>0</v>
      </c>
      <c r="N56" s="99">
        <f t="shared" si="12"/>
        <v>0</v>
      </c>
      <c r="O56" s="99">
        <f t="shared" si="12"/>
        <v>0</v>
      </c>
      <c r="P56" s="108">
        <f>SUM(P54:P55)</f>
        <v>0</v>
      </c>
      <c r="Q56" s="10"/>
    </row>
    <row r="57" spans="1:17" ht="15.75" thickTop="1">
      <c r="A57" s="1"/>
      <c r="B57" s="12"/>
      <c r="C57" s="4"/>
      <c r="D57" s="4"/>
      <c r="E57" s="4"/>
      <c r="F57" s="4"/>
      <c r="G57" s="4"/>
      <c r="H57" s="4"/>
      <c r="I57" s="4"/>
      <c r="J57" s="4"/>
      <c r="K57" s="4"/>
      <c r="L57" s="4"/>
      <c r="M57" s="4"/>
      <c r="N57" s="4"/>
      <c r="O57" s="4"/>
      <c r="P57" s="4"/>
      <c r="Q57" s="13"/>
    </row>
    <row r="58" spans="1:17" ht="15">
      <c r="A58" s="1"/>
      <c r="B58" s="1"/>
      <c r="C58" s="110" t="s">
        <v>101</v>
      </c>
      <c r="D58" s="1"/>
      <c r="E58" s="1"/>
      <c r="F58" s="1"/>
      <c r="G58" s="1"/>
      <c r="H58" s="1"/>
      <c r="I58" s="1"/>
      <c r="J58" s="1"/>
      <c r="K58" s="1"/>
      <c r="L58" s="1"/>
      <c r="M58" s="1"/>
      <c r="N58" s="1"/>
      <c r="O58" s="1"/>
      <c r="P58" s="1"/>
      <c r="Q58" s="1"/>
    </row>
    <row r="59" spans="1:17" ht="15">
      <c r="A59" s="1"/>
      <c r="B59" s="1"/>
      <c r="C59" s="1"/>
      <c r="D59" s="1"/>
      <c r="E59" s="1"/>
      <c r="F59" s="1"/>
      <c r="G59" s="1"/>
      <c r="H59" s="1"/>
      <c r="I59" s="1"/>
      <c r="J59" s="1"/>
      <c r="K59" s="1"/>
      <c r="L59" s="1"/>
      <c r="M59" s="1"/>
      <c r="N59" s="1"/>
      <c r="O59" s="1"/>
      <c r="P59" s="1"/>
      <c r="Q59" s="1"/>
    </row>
    <row r="60" spans="1:17" ht="15">
      <c r="A60" s="1"/>
      <c r="B60" s="1"/>
      <c r="C60" s="1"/>
      <c r="D60" s="15"/>
      <c r="E60" s="15"/>
      <c r="F60" s="15"/>
      <c r="G60" s="15"/>
      <c r="H60" s="15"/>
      <c r="I60" s="15"/>
      <c r="J60" s="15"/>
      <c r="K60" s="15"/>
      <c r="L60" s="15"/>
      <c r="M60" s="15"/>
      <c r="N60" s="15"/>
      <c r="O60" s="15"/>
      <c r="P60" s="1"/>
      <c r="Q60" s="1"/>
    </row>
    <row r="61" spans="1:17" ht="18.75">
      <c r="A61" s="1"/>
      <c r="B61" s="53" t="str">
        <f>"Provider Operating Model P&amp;L - "&amp;TEXT(C63,"####")</f>
        <v>Provider Operating Model P&amp;L - 2015</v>
      </c>
      <c r="C61" s="6"/>
      <c r="D61" s="6"/>
      <c r="E61" s="6"/>
      <c r="F61" s="6"/>
      <c r="G61" s="6"/>
      <c r="H61" s="6"/>
      <c r="I61" s="6"/>
      <c r="J61" s="6"/>
      <c r="K61" s="6"/>
      <c r="L61" s="6"/>
      <c r="M61" s="6"/>
      <c r="N61" s="6"/>
      <c r="O61" s="6"/>
      <c r="P61" s="6"/>
      <c r="Q61" s="14"/>
    </row>
    <row r="62" spans="1:17" ht="15">
      <c r="A62" s="1"/>
      <c r="B62" s="9"/>
      <c r="C62" s="3"/>
      <c r="D62" s="16"/>
      <c r="E62" s="17"/>
      <c r="F62" s="17"/>
      <c r="G62" s="17"/>
      <c r="H62" s="17"/>
      <c r="I62" s="17"/>
      <c r="J62" s="17"/>
      <c r="K62" s="17"/>
      <c r="L62" s="17"/>
      <c r="M62" s="17"/>
      <c r="N62" s="17"/>
      <c r="O62" s="17"/>
      <c r="P62" s="3"/>
      <c r="Q62" s="10"/>
    </row>
    <row r="63" spans="1:17" ht="15">
      <c r="A63" s="1"/>
      <c r="B63" s="9"/>
      <c r="C63" s="37">
        <f>'2. Expenses'!$D$6+1</f>
        <v>2015</v>
      </c>
      <c r="D63" s="36">
        <f>DATE(C63,7,1)</f>
        <v>42186</v>
      </c>
      <c r="E63" s="36">
        <f>EDATE(D63,1)</f>
        <v>42217</v>
      </c>
      <c r="F63" s="36">
        <f aca="true" t="shared" si="13" ref="F63:O63">EDATE(E63,1)</f>
        <v>42248</v>
      </c>
      <c r="G63" s="36">
        <f t="shared" si="13"/>
        <v>42278</v>
      </c>
      <c r="H63" s="36">
        <f t="shared" si="13"/>
        <v>42309</v>
      </c>
      <c r="I63" s="36">
        <f t="shared" si="13"/>
        <v>42339</v>
      </c>
      <c r="J63" s="36">
        <f t="shared" si="13"/>
        <v>42370</v>
      </c>
      <c r="K63" s="36">
        <f t="shared" si="13"/>
        <v>42401</v>
      </c>
      <c r="L63" s="36">
        <f t="shared" si="13"/>
        <v>42430</v>
      </c>
      <c r="M63" s="36">
        <f t="shared" si="13"/>
        <v>42461</v>
      </c>
      <c r="N63" s="36">
        <f t="shared" si="13"/>
        <v>42491</v>
      </c>
      <c r="O63" s="36">
        <f t="shared" si="13"/>
        <v>42522</v>
      </c>
      <c r="P63" s="77" t="s">
        <v>0</v>
      </c>
      <c r="Q63" s="10"/>
    </row>
    <row r="64" spans="1:17" ht="15">
      <c r="A64" s="1"/>
      <c r="B64" s="9"/>
      <c r="C64" s="3" t="s">
        <v>2</v>
      </c>
      <c r="D64" s="68">
        <f>'4. Provider Service Revenue'!D29</f>
        <v>0</v>
      </c>
      <c r="E64" s="68">
        <f>'4. Provider Service Revenue'!E29</f>
        <v>0</v>
      </c>
      <c r="F64" s="68">
        <f>'4. Provider Service Revenue'!F29</f>
        <v>0</v>
      </c>
      <c r="G64" s="68">
        <f>'4. Provider Service Revenue'!G29</f>
        <v>0</v>
      </c>
      <c r="H64" s="68">
        <f>'4. Provider Service Revenue'!H29</f>
        <v>0</v>
      </c>
      <c r="I64" s="68">
        <f>'4. Provider Service Revenue'!I29</f>
        <v>0</v>
      </c>
      <c r="J64" s="68">
        <f>'4. Provider Service Revenue'!J29</f>
        <v>0</v>
      </c>
      <c r="K64" s="68">
        <f>'4. Provider Service Revenue'!K29</f>
        <v>0</v>
      </c>
      <c r="L64" s="68">
        <f>'4. Provider Service Revenue'!L29</f>
        <v>0</v>
      </c>
      <c r="M64" s="68">
        <f>'4. Provider Service Revenue'!M29</f>
        <v>0</v>
      </c>
      <c r="N64" s="68">
        <f>'4. Provider Service Revenue'!N29</f>
        <v>0</v>
      </c>
      <c r="O64" s="68">
        <f>'4. Provider Service Revenue'!O29</f>
        <v>0</v>
      </c>
      <c r="P64" s="78">
        <f>SUM(D64:O64)</f>
        <v>0</v>
      </c>
      <c r="Q64" s="72"/>
    </row>
    <row r="65" spans="1:17" ht="15">
      <c r="A65" s="1"/>
      <c r="B65" s="9"/>
      <c r="C65" s="3" t="s">
        <v>19</v>
      </c>
      <c r="D65" s="70">
        <v>0</v>
      </c>
      <c r="E65" s="70">
        <v>0</v>
      </c>
      <c r="F65" s="70">
        <v>0</v>
      </c>
      <c r="G65" s="70">
        <v>0</v>
      </c>
      <c r="H65" s="70">
        <v>0</v>
      </c>
      <c r="I65" s="70">
        <v>0</v>
      </c>
      <c r="J65" s="70">
        <v>0</v>
      </c>
      <c r="K65" s="70">
        <v>0</v>
      </c>
      <c r="L65" s="70">
        <v>0</v>
      </c>
      <c r="M65" s="70">
        <v>0</v>
      </c>
      <c r="N65" s="70">
        <v>0</v>
      </c>
      <c r="O65" s="75">
        <v>0</v>
      </c>
      <c r="P65" s="78">
        <f>SUM(D65:O65)</f>
        <v>0</v>
      </c>
      <c r="Q65" s="10"/>
    </row>
    <row r="66" spans="1:17" ht="15">
      <c r="A66" s="1"/>
      <c r="B66" s="9"/>
      <c r="C66" s="3" t="s">
        <v>3</v>
      </c>
      <c r="D66" s="70">
        <v>0</v>
      </c>
      <c r="E66" s="70">
        <v>0</v>
      </c>
      <c r="F66" s="70">
        <v>0</v>
      </c>
      <c r="G66" s="70">
        <v>0</v>
      </c>
      <c r="H66" s="70">
        <v>0</v>
      </c>
      <c r="I66" s="70">
        <v>0</v>
      </c>
      <c r="J66" s="70">
        <v>0</v>
      </c>
      <c r="K66" s="70">
        <v>0</v>
      </c>
      <c r="L66" s="70">
        <v>0</v>
      </c>
      <c r="M66" s="70">
        <v>0</v>
      </c>
      <c r="N66" s="70">
        <v>0</v>
      </c>
      <c r="O66" s="75">
        <v>0</v>
      </c>
      <c r="P66" s="78">
        <f>SUM(D66:O66)</f>
        <v>0</v>
      </c>
      <c r="Q66" s="10"/>
    </row>
    <row r="67" spans="1:17" ht="15">
      <c r="A67" s="1"/>
      <c r="B67" s="9"/>
      <c r="C67" s="3" t="s">
        <v>1</v>
      </c>
      <c r="D67" s="71">
        <v>0</v>
      </c>
      <c r="E67" s="71">
        <v>0</v>
      </c>
      <c r="F67" s="71">
        <v>0</v>
      </c>
      <c r="G67" s="71">
        <v>0</v>
      </c>
      <c r="H67" s="71">
        <v>0</v>
      </c>
      <c r="I67" s="71">
        <v>0</v>
      </c>
      <c r="J67" s="71">
        <v>0</v>
      </c>
      <c r="K67" s="71">
        <v>0</v>
      </c>
      <c r="L67" s="71">
        <v>0</v>
      </c>
      <c r="M67" s="71">
        <v>0</v>
      </c>
      <c r="N67" s="71">
        <v>0</v>
      </c>
      <c r="O67" s="76">
        <v>0</v>
      </c>
      <c r="P67" s="78">
        <f>SUM(D67:O67)</f>
        <v>0</v>
      </c>
      <c r="Q67" s="10"/>
    </row>
    <row r="68" spans="1:17" ht="15">
      <c r="A68" s="1"/>
      <c r="B68" s="9"/>
      <c r="C68" s="2" t="s">
        <v>4</v>
      </c>
      <c r="D68" s="73">
        <f>SUM(D64:D67)</f>
        <v>0</v>
      </c>
      <c r="E68" s="73">
        <f aca="true" t="shared" si="14" ref="E68:P68">SUM(E64:E67)</f>
        <v>0</v>
      </c>
      <c r="F68" s="73">
        <f t="shared" si="14"/>
        <v>0</v>
      </c>
      <c r="G68" s="73">
        <f t="shared" si="14"/>
        <v>0</v>
      </c>
      <c r="H68" s="73">
        <f t="shared" si="14"/>
        <v>0</v>
      </c>
      <c r="I68" s="73">
        <f t="shared" si="14"/>
        <v>0</v>
      </c>
      <c r="J68" s="73">
        <f t="shared" si="14"/>
        <v>0</v>
      </c>
      <c r="K68" s="73">
        <f t="shared" si="14"/>
        <v>0</v>
      </c>
      <c r="L68" s="73">
        <f t="shared" si="14"/>
        <v>0</v>
      </c>
      <c r="M68" s="73">
        <f t="shared" si="14"/>
        <v>0</v>
      </c>
      <c r="N68" s="73">
        <f t="shared" si="14"/>
        <v>0</v>
      </c>
      <c r="O68" s="73">
        <f t="shared" si="14"/>
        <v>0</v>
      </c>
      <c r="P68" s="79">
        <f t="shared" si="14"/>
        <v>0</v>
      </c>
      <c r="Q68" s="10"/>
    </row>
    <row r="69" spans="1:17" ht="15">
      <c r="A69" s="1"/>
      <c r="B69" s="9"/>
      <c r="C69" s="2"/>
      <c r="D69" s="18"/>
      <c r="E69" s="18"/>
      <c r="F69" s="18"/>
      <c r="G69" s="18"/>
      <c r="H69" s="18"/>
      <c r="I69" s="18"/>
      <c r="J69" s="18"/>
      <c r="K69" s="18"/>
      <c r="L69" s="18"/>
      <c r="M69" s="18"/>
      <c r="N69" s="18"/>
      <c r="O69" s="18"/>
      <c r="P69" s="18"/>
      <c r="Q69" s="10"/>
    </row>
    <row r="70" spans="1:17" ht="15">
      <c r="A70" s="1"/>
      <c r="B70" s="9"/>
      <c r="C70" s="19" t="s">
        <v>29</v>
      </c>
      <c r="D70" s="18"/>
      <c r="E70" s="18"/>
      <c r="F70" s="18"/>
      <c r="G70" s="18"/>
      <c r="H70" s="18"/>
      <c r="I70" s="18"/>
      <c r="J70" s="18"/>
      <c r="K70" s="18"/>
      <c r="L70" s="18"/>
      <c r="M70" s="18"/>
      <c r="N70" s="18"/>
      <c r="O70" s="18"/>
      <c r="P70" s="18"/>
      <c r="Q70" s="10"/>
    </row>
    <row r="71" spans="1:17" ht="15">
      <c r="A71" s="1"/>
      <c r="B71" s="9"/>
      <c r="C71" s="1" t="s">
        <v>54</v>
      </c>
      <c r="D71" s="68">
        <f>VLOOKUP($C71,'2. Expenses'!$C$13:$F$14,'2. Expenses'!$E$11,TRUE)/12</f>
        <v>0</v>
      </c>
      <c r="E71" s="68">
        <f>VLOOKUP($C71,'2. Expenses'!$C$13:$F$14,'2. Expenses'!$E$11,TRUE)/12</f>
        <v>0</v>
      </c>
      <c r="F71" s="68">
        <f>VLOOKUP($C71,'2. Expenses'!$C$13:$F$14,'2. Expenses'!$E$11,TRUE)/12</f>
        <v>0</v>
      </c>
      <c r="G71" s="68">
        <f>VLOOKUP($C71,'2. Expenses'!$C$13:$F$14,'2. Expenses'!$E$11,TRUE)/12</f>
        <v>0</v>
      </c>
      <c r="H71" s="68">
        <f>VLOOKUP($C71,'2. Expenses'!$C$13:$F$14,'2. Expenses'!$E$11,TRUE)/12</f>
        <v>0</v>
      </c>
      <c r="I71" s="68">
        <f>VLOOKUP($C71,'2. Expenses'!$C$13:$F$14,'2. Expenses'!$E$11,TRUE)/12</f>
        <v>0</v>
      </c>
      <c r="J71" s="68">
        <f>VLOOKUP($C71,'2. Expenses'!$C$13:$F$14,'2. Expenses'!$E$11,TRUE)/12</f>
        <v>0</v>
      </c>
      <c r="K71" s="68">
        <f>VLOOKUP($C71,'2. Expenses'!$C$13:$F$14,'2. Expenses'!$E$11,TRUE)/12</f>
        <v>0</v>
      </c>
      <c r="L71" s="68">
        <f>VLOOKUP($C71,'2. Expenses'!$C$13:$F$14,'2. Expenses'!$E$11,TRUE)/12</f>
        <v>0</v>
      </c>
      <c r="M71" s="68">
        <f>VLOOKUP($C71,'2. Expenses'!$C$13:$F$14,'2. Expenses'!$E$11,TRUE)/12</f>
        <v>0</v>
      </c>
      <c r="N71" s="68">
        <f>VLOOKUP($C71,'2. Expenses'!$C$13:$F$14,'2. Expenses'!$E$11,TRUE)/12</f>
        <v>0</v>
      </c>
      <c r="O71" s="68">
        <f>VLOOKUP($C71,'2. Expenses'!$C$13:$F$14,'2. Expenses'!$E$11,TRUE)/12</f>
        <v>0</v>
      </c>
      <c r="P71" s="80">
        <f>SUM(D71:O71)</f>
        <v>0</v>
      </c>
      <c r="Q71" s="10"/>
    </row>
    <row r="72" spans="1:17" ht="15">
      <c r="A72" s="1"/>
      <c r="B72" s="9"/>
      <c r="C72" s="1" t="s">
        <v>23</v>
      </c>
      <c r="D72" s="68">
        <f>VLOOKUP($C72,'2. Expenses'!$C$13:$F$14,'2. Expenses'!$E$11,TRUE)/12</f>
        <v>0</v>
      </c>
      <c r="E72" s="68">
        <f>VLOOKUP($C72,'2. Expenses'!$C$13:$F$14,'2. Expenses'!$E$11,TRUE)/12</f>
        <v>0</v>
      </c>
      <c r="F72" s="68">
        <f>VLOOKUP($C72,'2. Expenses'!$C$13:$F$14,'2. Expenses'!$E$11,TRUE)/12</f>
        <v>0</v>
      </c>
      <c r="G72" s="68">
        <f>VLOOKUP($C72,'2. Expenses'!$C$13:$F$14,'2. Expenses'!$E$11,TRUE)/12</f>
        <v>0</v>
      </c>
      <c r="H72" s="68">
        <f>VLOOKUP($C72,'2. Expenses'!$C$13:$F$14,'2. Expenses'!$E$11,TRUE)/12</f>
        <v>0</v>
      </c>
      <c r="I72" s="68">
        <f>VLOOKUP($C72,'2. Expenses'!$C$13:$F$14,'2. Expenses'!$E$11,TRUE)/12</f>
        <v>0</v>
      </c>
      <c r="J72" s="68">
        <f>VLOOKUP($C72,'2. Expenses'!$C$13:$F$14,'2. Expenses'!$E$11,TRUE)/12</f>
        <v>0</v>
      </c>
      <c r="K72" s="68">
        <f>VLOOKUP($C72,'2. Expenses'!$C$13:$F$14,'2. Expenses'!$E$11,TRUE)/12</f>
        <v>0</v>
      </c>
      <c r="L72" s="68">
        <f>VLOOKUP($C72,'2. Expenses'!$C$13:$F$14,'2. Expenses'!$E$11,TRUE)/12</f>
        <v>0</v>
      </c>
      <c r="M72" s="68">
        <f>VLOOKUP($C72,'2. Expenses'!$C$13:$F$14,'2. Expenses'!$E$11,TRUE)/12</f>
        <v>0</v>
      </c>
      <c r="N72" s="68">
        <f>VLOOKUP($C72,'2. Expenses'!$C$13:$F$14,'2. Expenses'!$E$11,TRUE)/12</f>
        <v>0</v>
      </c>
      <c r="O72" s="68">
        <f>VLOOKUP($C72,'2. Expenses'!$C$13:$F$14,'2. Expenses'!$E$11,TRUE)/12</f>
        <v>0</v>
      </c>
      <c r="P72" s="78">
        <f>SUM(D72:O72)</f>
        <v>0</v>
      </c>
      <c r="Q72" s="10"/>
    </row>
    <row r="73" spans="1:17" ht="15">
      <c r="A73" s="1"/>
      <c r="B73" s="9"/>
      <c r="C73" s="1" t="s">
        <v>55</v>
      </c>
      <c r="D73" s="68">
        <f>VLOOKUP($C73,'2. Expenses'!$C$13:$F$17,'2. Expenses'!$E$11,TRUE)/12</f>
        <v>0</v>
      </c>
      <c r="E73" s="68">
        <f>VLOOKUP($C73,'2. Expenses'!$C$13:$F$17,'2. Expenses'!$E$11,TRUE)/12</f>
        <v>0</v>
      </c>
      <c r="F73" s="68">
        <f>VLOOKUP($C73,'2. Expenses'!$C$13:$F$17,'2. Expenses'!$E$11,TRUE)/12</f>
        <v>0</v>
      </c>
      <c r="G73" s="68">
        <f>VLOOKUP($C73,'2. Expenses'!$C$13:$F$17,'2. Expenses'!$E$11,TRUE)/12</f>
        <v>0</v>
      </c>
      <c r="H73" s="68">
        <f>VLOOKUP($C73,'2. Expenses'!$C$13:$F$17,'2. Expenses'!$E$11,TRUE)/12</f>
        <v>0</v>
      </c>
      <c r="I73" s="68">
        <f>VLOOKUP($C73,'2. Expenses'!$C$13:$F$17,'2. Expenses'!$E$11,TRUE)/12</f>
        <v>0</v>
      </c>
      <c r="J73" s="68">
        <f>VLOOKUP($C73,'2. Expenses'!$C$13:$F$17,'2. Expenses'!$E$11,TRUE)/12</f>
        <v>0</v>
      </c>
      <c r="K73" s="68">
        <f>VLOOKUP($C73,'2. Expenses'!$C$13:$F$17,'2. Expenses'!$E$11,TRUE)/12</f>
        <v>0</v>
      </c>
      <c r="L73" s="68">
        <f>VLOOKUP($C73,'2. Expenses'!$C$13:$F$17,'2. Expenses'!$E$11,TRUE)/12</f>
        <v>0</v>
      </c>
      <c r="M73" s="68">
        <f>VLOOKUP($C73,'2. Expenses'!$C$13:$F$17,'2. Expenses'!$E$11,TRUE)/12</f>
        <v>0</v>
      </c>
      <c r="N73" s="68">
        <f>VLOOKUP($C73,'2. Expenses'!$C$13:$F$17,'2. Expenses'!$E$11,TRUE)/12</f>
        <v>0</v>
      </c>
      <c r="O73" s="68">
        <f>VLOOKUP($C73,'2. Expenses'!$C$13:$F$17,'2. Expenses'!$E$11,TRUE)/12</f>
        <v>0</v>
      </c>
      <c r="P73" s="78">
        <f>SUM(D73:O73)</f>
        <v>0</v>
      </c>
      <c r="Q73" s="10"/>
    </row>
    <row r="74" spans="1:17" ht="15">
      <c r="A74" s="1"/>
      <c r="B74" s="9"/>
      <c r="C74" s="1" t="s">
        <v>24</v>
      </c>
      <c r="D74" s="68">
        <f>VLOOKUP($C74,'2. Expenses'!$C$16:$F$17,'2. Expenses'!$E$11,TRUE)/12</f>
        <v>0</v>
      </c>
      <c r="E74" s="68">
        <f>VLOOKUP($C74,'2. Expenses'!$C$16:$F$17,'2. Expenses'!$E$11,TRUE)/12</f>
        <v>0</v>
      </c>
      <c r="F74" s="68">
        <f>VLOOKUP($C74,'2. Expenses'!$C$16:$F$17,'2. Expenses'!$E$11,TRUE)/12</f>
        <v>0</v>
      </c>
      <c r="G74" s="68">
        <f>VLOOKUP($C74,'2. Expenses'!$C$16:$F$17,'2. Expenses'!$E$11,TRUE)/12</f>
        <v>0</v>
      </c>
      <c r="H74" s="68">
        <f>VLOOKUP($C74,'2. Expenses'!$C$16:$F$17,'2. Expenses'!$E$11,TRUE)/12</f>
        <v>0</v>
      </c>
      <c r="I74" s="68">
        <f>VLOOKUP($C74,'2. Expenses'!$C$16:$F$17,'2. Expenses'!$E$11,TRUE)/12</f>
        <v>0</v>
      </c>
      <c r="J74" s="68">
        <f>VLOOKUP($C74,'2. Expenses'!$C$16:$F$17,'2. Expenses'!$E$11,TRUE)/12</f>
        <v>0</v>
      </c>
      <c r="K74" s="68">
        <f>VLOOKUP($C74,'2. Expenses'!$C$16:$F$17,'2. Expenses'!$E$11,TRUE)/12</f>
        <v>0</v>
      </c>
      <c r="L74" s="68">
        <f>VLOOKUP($C74,'2. Expenses'!$C$16:$F$17,'2. Expenses'!$E$11,TRUE)/12</f>
        <v>0</v>
      </c>
      <c r="M74" s="68">
        <f>VLOOKUP($C74,'2. Expenses'!$C$16:$F$17,'2. Expenses'!$E$11,TRUE)/12</f>
        <v>0</v>
      </c>
      <c r="N74" s="68">
        <f>VLOOKUP($C74,'2. Expenses'!$C$16:$F$17,'2. Expenses'!$E$11,TRUE)/12</f>
        <v>0</v>
      </c>
      <c r="O74" s="68">
        <f>VLOOKUP($C74,'2. Expenses'!$C$16:$F$17,'2. Expenses'!$E$11,TRUE)/12</f>
        <v>0</v>
      </c>
      <c r="P74" s="78">
        <f>SUM(D74:O74)</f>
        <v>0</v>
      </c>
      <c r="Q74" s="10"/>
    </row>
    <row r="75" spans="1:17" ht="15">
      <c r="A75" s="1"/>
      <c r="B75" s="9"/>
      <c r="C75" s="1" t="s">
        <v>56</v>
      </c>
      <c r="D75" s="68">
        <f>VLOOKUP($C75,'2. Expenses'!$C$17:$F$17,'2. Expenses'!$E$11,TRUE)/12</f>
        <v>0</v>
      </c>
      <c r="E75" s="68">
        <f>VLOOKUP($C75,'2. Expenses'!$C$17:$F$17,'2. Expenses'!$E$11,TRUE)/12</f>
        <v>0</v>
      </c>
      <c r="F75" s="68">
        <f>VLOOKUP($C75,'2. Expenses'!$C$17:$F$17,'2. Expenses'!$E$11,TRUE)/12</f>
        <v>0</v>
      </c>
      <c r="G75" s="68">
        <f>VLOOKUP($C75,'2. Expenses'!$C$17:$F$17,'2. Expenses'!$E$11,TRUE)/12</f>
        <v>0</v>
      </c>
      <c r="H75" s="68">
        <f>VLOOKUP($C75,'2. Expenses'!$C$17:$F$17,'2. Expenses'!$E$11,TRUE)/12</f>
        <v>0</v>
      </c>
      <c r="I75" s="68">
        <f>VLOOKUP($C75,'2. Expenses'!$C$17:$F$17,'2. Expenses'!$E$11,TRUE)/12</f>
        <v>0</v>
      </c>
      <c r="J75" s="68">
        <f>VLOOKUP($C75,'2. Expenses'!$C$17:$F$17,'2. Expenses'!$E$11,TRUE)/12</f>
        <v>0</v>
      </c>
      <c r="K75" s="68">
        <f>VLOOKUP($C75,'2. Expenses'!$C$17:$F$17,'2. Expenses'!$E$11,TRUE)/12</f>
        <v>0</v>
      </c>
      <c r="L75" s="68">
        <f>VLOOKUP($C75,'2. Expenses'!$C$17:$F$17,'2. Expenses'!$E$11,TRUE)/12</f>
        <v>0</v>
      </c>
      <c r="M75" s="68">
        <f>VLOOKUP($C75,'2. Expenses'!$C$17:$F$17,'2. Expenses'!$E$11,TRUE)/12</f>
        <v>0</v>
      </c>
      <c r="N75" s="68">
        <f>VLOOKUP($C75,'2. Expenses'!$C$17:$F$17,'2. Expenses'!$E$11,TRUE)/12</f>
        <v>0</v>
      </c>
      <c r="O75" s="68">
        <f>VLOOKUP($C75,'2. Expenses'!$C$17:$F$17,'2. Expenses'!$E$11,TRUE)/12</f>
        <v>0</v>
      </c>
      <c r="P75" s="81">
        <f>SUM(D75:O75)</f>
        <v>0</v>
      </c>
      <c r="Q75" s="10"/>
    </row>
    <row r="76" spans="1:17" ht="15">
      <c r="A76" s="1"/>
      <c r="B76" s="9"/>
      <c r="C76" s="3" t="s">
        <v>30</v>
      </c>
      <c r="D76" s="89">
        <f>SUM(D71:D75)</f>
        <v>0</v>
      </c>
      <c r="E76" s="89">
        <f>SUM(E71:E75)</f>
        <v>0</v>
      </c>
      <c r="F76" s="89">
        <f>SUM(F71:F75)</f>
        <v>0</v>
      </c>
      <c r="G76" s="89">
        <f>SUM(G71:G75)</f>
        <v>0</v>
      </c>
      <c r="H76" s="89">
        <f>SUM(H71:H75)</f>
        <v>0</v>
      </c>
      <c r="I76" s="89">
        <f>SUM(I71:I75)</f>
        <v>0</v>
      </c>
      <c r="J76" s="89">
        <f>SUM(J71:J75)</f>
        <v>0</v>
      </c>
      <c r="K76" s="89">
        <f>SUM(K71:K75)</f>
        <v>0</v>
      </c>
      <c r="L76" s="89">
        <f>SUM(L71:L75)</f>
        <v>0</v>
      </c>
      <c r="M76" s="89">
        <f>SUM(M71:M75)</f>
        <v>0</v>
      </c>
      <c r="N76" s="89">
        <f>SUM(N71:N75)</f>
        <v>0</v>
      </c>
      <c r="O76" s="89">
        <f>SUM(O71:O75)</f>
        <v>0</v>
      </c>
      <c r="P76" s="109">
        <f>SUM(P71:P75)</f>
        <v>0</v>
      </c>
      <c r="Q76" s="10"/>
    </row>
    <row r="77" spans="1:17" ht="15">
      <c r="A77" s="1"/>
      <c r="B77" s="9"/>
      <c r="C77" s="3"/>
      <c r="D77" s="11"/>
      <c r="E77" s="11"/>
      <c r="F77" s="11"/>
      <c r="G77" s="11"/>
      <c r="H77" s="11"/>
      <c r="I77" s="11"/>
      <c r="J77" s="11"/>
      <c r="K77" s="11"/>
      <c r="L77" s="11"/>
      <c r="M77" s="11"/>
      <c r="N77" s="11"/>
      <c r="O77" s="11"/>
      <c r="P77" s="11"/>
      <c r="Q77" s="10"/>
    </row>
    <row r="78" spans="1:17" ht="15">
      <c r="A78" s="1"/>
      <c r="B78" s="9"/>
      <c r="C78" s="19" t="s">
        <v>25</v>
      </c>
      <c r="D78" s="11"/>
      <c r="E78" s="11"/>
      <c r="F78" s="11"/>
      <c r="G78" s="11"/>
      <c r="H78" s="11"/>
      <c r="I78" s="11"/>
      <c r="J78" s="11"/>
      <c r="K78" s="11"/>
      <c r="L78" s="11"/>
      <c r="M78" s="11"/>
      <c r="N78" s="11"/>
      <c r="O78" s="11"/>
      <c r="P78" s="11"/>
      <c r="Q78" s="10"/>
    </row>
    <row r="79" spans="1:17" ht="15">
      <c r="A79" s="1"/>
      <c r="B79" s="9"/>
      <c r="C79" s="21" t="s">
        <v>51</v>
      </c>
      <c r="D79" s="68">
        <f>VLOOKUP($C79,'2. Expenses'!$C$22:$F$28,'2. Expenses'!$E$20,TRUE)/12</f>
        <v>0</v>
      </c>
      <c r="E79" s="68">
        <f>VLOOKUP($C79,'2. Expenses'!$C$22:$F$28,'2. Expenses'!$E$20,TRUE)/12</f>
        <v>0</v>
      </c>
      <c r="F79" s="68">
        <f>VLOOKUP($C79,'2. Expenses'!$C$22:$F$28,'2. Expenses'!$E$20,TRUE)/12</f>
        <v>0</v>
      </c>
      <c r="G79" s="68">
        <f>VLOOKUP($C79,'2. Expenses'!$C$22:$F$28,'2. Expenses'!$E$20,TRUE)/12</f>
        <v>0</v>
      </c>
      <c r="H79" s="68">
        <f>VLOOKUP($C79,'2. Expenses'!$C$22:$F$28,'2. Expenses'!$E$20,TRUE)/12</f>
        <v>0</v>
      </c>
      <c r="I79" s="68">
        <f>VLOOKUP($C79,'2. Expenses'!$C$22:$F$28,'2. Expenses'!$E$20,TRUE)/12</f>
        <v>0</v>
      </c>
      <c r="J79" s="68">
        <f>VLOOKUP($C79,'2. Expenses'!$C$22:$F$28,'2. Expenses'!$E$20,TRUE)/12</f>
        <v>0</v>
      </c>
      <c r="K79" s="68">
        <f>VLOOKUP($C79,'2. Expenses'!$C$22:$F$28,'2. Expenses'!$E$20,TRUE)/12</f>
        <v>0</v>
      </c>
      <c r="L79" s="68">
        <f>VLOOKUP($C79,'2. Expenses'!$C$22:$F$28,'2. Expenses'!$E$20,TRUE)/12</f>
        <v>0</v>
      </c>
      <c r="M79" s="68">
        <f>VLOOKUP($C79,'2. Expenses'!$C$22:$F$28,'2. Expenses'!$E$20,TRUE)/12</f>
        <v>0</v>
      </c>
      <c r="N79" s="68">
        <f>VLOOKUP($C79,'2. Expenses'!$C$22:$F$28,'2. Expenses'!$E$20,TRUE)/12</f>
        <v>0</v>
      </c>
      <c r="O79" s="68">
        <f>VLOOKUP($C79,'2. Expenses'!$C$22:$F$28,'2. Expenses'!$E$20,TRUE)/12</f>
        <v>0</v>
      </c>
      <c r="P79" s="80">
        <f>SUM(D79:O79)</f>
        <v>0</v>
      </c>
      <c r="Q79" s="10"/>
    </row>
    <row r="80" spans="1:17" ht="15">
      <c r="A80" s="1"/>
      <c r="B80" s="9"/>
      <c r="C80" s="1" t="s">
        <v>50</v>
      </c>
      <c r="D80" s="68">
        <f>VLOOKUP($C80,'2. Expenses'!$C$22:$F$28,'2. Expenses'!$E$20,TRUE)/12</f>
        <v>0</v>
      </c>
      <c r="E80" s="68">
        <f>VLOOKUP($C80,'2. Expenses'!$C$22:$F$28,'2. Expenses'!$E$20,TRUE)/12</f>
        <v>0</v>
      </c>
      <c r="F80" s="68">
        <f>VLOOKUP($C80,'2. Expenses'!$C$22:$F$28,'2. Expenses'!$E$20,TRUE)/12</f>
        <v>0</v>
      </c>
      <c r="G80" s="68">
        <f>VLOOKUP($C80,'2. Expenses'!$C$22:$F$28,'2. Expenses'!$E$20,TRUE)/12</f>
        <v>0</v>
      </c>
      <c r="H80" s="68">
        <f>VLOOKUP($C80,'2. Expenses'!$C$22:$F$28,'2. Expenses'!$E$20,TRUE)/12</f>
        <v>0</v>
      </c>
      <c r="I80" s="68">
        <f>VLOOKUP($C80,'2. Expenses'!$C$22:$F$28,'2. Expenses'!$E$20,TRUE)/12</f>
        <v>0</v>
      </c>
      <c r="J80" s="68">
        <f>VLOOKUP($C80,'2. Expenses'!$C$22:$F$28,'2. Expenses'!$E$20,TRUE)/12</f>
        <v>0</v>
      </c>
      <c r="K80" s="68">
        <f>VLOOKUP($C80,'2. Expenses'!$C$22:$F$28,'2. Expenses'!$E$20,TRUE)/12</f>
        <v>0</v>
      </c>
      <c r="L80" s="68">
        <f>VLOOKUP($C80,'2. Expenses'!$C$22:$F$28,'2. Expenses'!$E$20,TRUE)/12</f>
        <v>0</v>
      </c>
      <c r="M80" s="68">
        <f>VLOOKUP($C80,'2. Expenses'!$C$22:$F$28,'2. Expenses'!$E$20,TRUE)/12</f>
        <v>0</v>
      </c>
      <c r="N80" s="68">
        <f>VLOOKUP($C80,'2. Expenses'!$C$22:$F$28,'2. Expenses'!$E$20,TRUE)/12</f>
        <v>0</v>
      </c>
      <c r="O80" s="68">
        <f>VLOOKUP($C80,'2. Expenses'!$C$22:$F$28,'2. Expenses'!$E$20,TRUE)/12</f>
        <v>0</v>
      </c>
      <c r="P80" s="80">
        <f aca="true" t="shared" si="15" ref="P80:P85">SUM(D80:O80)</f>
        <v>0</v>
      </c>
      <c r="Q80" s="10"/>
    </row>
    <row r="81" spans="1:17" ht="15">
      <c r="A81" s="1"/>
      <c r="B81" s="9"/>
      <c r="C81" s="1" t="s">
        <v>49</v>
      </c>
      <c r="D81" s="68">
        <f>VLOOKUP($C81,'2. Expenses'!$C$22:$F$28,'2. Expenses'!$E$20,TRUE)/12</f>
        <v>0</v>
      </c>
      <c r="E81" s="68">
        <f>VLOOKUP($C81,'2. Expenses'!$C$22:$F$28,'2. Expenses'!$E$20,TRUE)/12</f>
        <v>0</v>
      </c>
      <c r="F81" s="68">
        <f>VLOOKUP($C81,'2. Expenses'!$C$22:$F$28,'2. Expenses'!$E$20,TRUE)/12</f>
        <v>0</v>
      </c>
      <c r="G81" s="68">
        <f>VLOOKUP($C81,'2. Expenses'!$C$22:$F$28,'2. Expenses'!$E$20,TRUE)/12</f>
        <v>0</v>
      </c>
      <c r="H81" s="68">
        <f>VLOOKUP($C81,'2. Expenses'!$C$22:$F$28,'2. Expenses'!$E$20,TRUE)/12</f>
        <v>0</v>
      </c>
      <c r="I81" s="68">
        <f>VLOOKUP($C81,'2. Expenses'!$C$22:$F$28,'2. Expenses'!$E$20,TRUE)/12</f>
        <v>0</v>
      </c>
      <c r="J81" s="68">
        <f>VLOOKUP($C81,'2. Expenses'!$C$22:$F$28,'2. Expenses'!$E$20,TRUE)/12</f>
        <v>0</v>
      </c>
      <c r="K81" s="68">
        <f>VLOOKUP($C81,'2. Expenses'!$C$22:$F$28,'2. Expenses'!$E$20,TRUE)/12</f>
        <v>0</v>
      </c>
      <c r="L81" s="68">
        <f>VLOOKUP($C81,'2. Expenses'!$C$22:$F$28,'2. Expenses'!$E$20,TRUE)/12</f>
        <v>0</v>
      </c>
      <c r="M81" s="68">
        <f>VLOOKUP($C81,'2. Expenses'!$C$22:$F$28,'2. Expenses'!$E$20,TRUE)/12</f>
        <v>0</v>
      </c>
      <c r="N81" s="68">
        <f>VLOOKUP($C81,'2. Expenses'!$C$22:$F$28,'2. Expenses'!$E$20,TRUE)/12</f>
        <v>0</v>
      </c>
      <c r="O81" s="68">
        <f>VLOOKUP($C81,'2. Expenses'!$C$22:$F$28,'2. Expenses'!$E$20,TRUE)/12</f>
        <v>0</v>
      </c>
      <c r="P81" s="80">
        <f t="shared" si="15"/>
        <v>0</v>
      </c>
      <c r="Q81" s="10"/>
    </row>
    <row r="82" spans="1:17" ht="15">
      <c r="A82" s="1"/>
      <c r="B82" s="9"/>
      <c r="C82" s="21" t="s">
        <v>48</v>
      </c>
      <c r="D82" s="68">
        <f>VLOOKUP($C82,'2. Expenses'!$C$22:$F$28,'2. Expenses'!$E$20,TRUE)/12</f>
        <v>0</v>
      </c>
      <c r="E82" s="68">
        <f>VLOOKUP($C82,'2. Expenses'!$C$22:$F$28,'2. Expenses'!$E$20,TRUE)/12</f>
        <v>0</v>
      </c>
      <c r="F82" s="68">
        <f>VLOOKUP($C82,'2. Expenses'!$C$22:$F$28,'2. Expenses'!$E$20,TRUE)/12</f>
        <v>0</v>
      </c>
      <c r="G82" s="68">
        <f>VLOOKUP($C82,'2. Expenses'!$C$22:$F$28,'2. Expenses'!$E$20,TRUE)/12</f>
        <v>0</v>
      </c>
      <c r="H82" s="68">
        <f>VLOOKUP($C82,'2. Expenses'!$C$22:$F$28,'2. Expenses'!$E$20,TRUE)/12</f>
        <v>0</v>
      </c>
      <c r="I82" s="68">
        <f>VLOOKUP($C82,'2. Expenses'!$C$22:$F$28,'2. Expenses'!$E$20,TRUE)/12</f>
        <v>0</v>
      </c>
      <c r="J82" s="68">
        <f>VLOOKUP($C82,'2. Expenses'!$C$22:$F$28,'2. Expenses'!$E$20,TRUE)/12</f>
        <v>0</v>
      </c>
      <c r="K82" s="68">
        <f>VLOOKUP($C82,'2. Expenses'!$C$22:$F$28,'2. Expenses'!$E$20,TRUE)/12</f>
        <v>0</v>
      </c>
      <c r="L82" s="68">
        <f>VLOOKUP($C82,'2. Expenses'!$C$22:$F$28,'2. Expenses'!$E$20,TRUE)/12</f>
        <v>0</v>
      </c>
      <c r="M82" s="68">
        <f>VLOOKUP($C82,'2. Expenses'!$C$22:$F$28,'2. Expenses'!$E$20,TRUE)/12</f>
        <v>0</v>
      </c>
      <c r="N82" s="68">
        <f>VLOOKUP($C82,'2. Expenses'!$C$22:$F$28,'2. Expenses'!$E$20,TRUE)/12</f>
        <v>0</v>
      </c>
      <c r="O82" s="68">
        <f>VLOOKUP($C82,'2. Expenses'!$C$22:$F$28,'2. Expenses'!$E$20,TRUE)/12</f>
        <v>0</v>
      </c>
      <c r="P82" s="80">
        <f t="shared" si="15"/>
        <v>0</v>
      </c>
      <c r="Q82" s="10"/>
    </row>
    <row r="83" spans="1:17" ht="15">
      <c r="A83" s="1"/>
      <c r="B83" s="9"/>
      <c r="C83" s="21" t="s">
        <v>47</v>
      </c>
      <c r="D83" s="68">
        <f>VLOOKUP($C83,'2. Expenses'!$C$22:$F$28,'2. Expenses'!$E$20,TRUE)/12</f>
        <v>0</v>
      </c>
      <c r="E83" s="68">
        <f>VLOOKUP($C83,'2. Expenses'!$C$22:$F$28,'2. Expenses'!$E$20,TRUE)/12</f>
        <v>0</v>
      </c>
      <c r="F83" s="68">
        <f>VLOOKUP($C83,'2. Expenses'!$C$22:$F$28,'2. Expenses'!$E$20,TRUE)/12</f>
        <v>0</v>
      </c>
      <c r="G83" s="68">
        <f>VLOOKUP($C83,'2. Expenses'!$C$22:$F$28,'2. Expenses'!$E$20,TRUE)/12</f>
        <v>0</v>
      </c>
      <c r="H83" s="68">
        <f>VLOOKUP($C83,'2. Expenses'!$C$22:$F$28,'2. Expenses'!$E$20,TRUE)/12</f>
        <v>0</v>
      </c>
      <c r="I83" s="68">
        <f>VLOOKUP($C83,'2. Expenses'!$C$22:$F$28,'2. Expenses'!$E$20,TRUE)/12</f>
        <v>0</v>
      </c>
      <c r="J83" s="68">
        <f>VLOOKUP($C83,'2. Expenses'!$C$22:$F$28,'2. Expenses'!$E$20,TRUE)/12</f>
        <v>0</v>
      </c>
      <c r="K83" s="68">
        <f>VLOOKUP($C83,'2. Expenses'!$C$22:$F$28,'2. Expenses'!$E$20,TRUE)/12</f>
        <v>0</v>
      </c>
      <c r="L83" s="68">
        <f>VLOOKUP($C83,'2. Expenses'!$C$22:$F$28,'2. Expenses'!$E$20,TRUE)/12</f>
        <v>0</v>
      </c>
      <c r="M83" s="68">
        <f>VLOOKUP($C83,'2. Expenses'!$C$22:$F$28,'2. Expenses'!$E$20,TRUE)/12</f>
        <v>0</v>
      </c>
      <c r="N83" s="68">
        <f>VLOOKUP($C83,'2. Expenses'!$C$22:$F$28,'2. Expenses'!$E$20,TRUE)/12</f>
        <v>0</v>
      </c>
      <c r="O83" s="68">
        <f>VLOOKUP($C83,'2. Expenses'!$C$22:$F$28,'2. Expenses'!$E$20,TRUE)/12</f>
        <v>0</v>
      </c>
      <c r="P83" s="80">
        <f t="shared" si="15"/>
        <v>0</v>
      </c>
      <c r="Q83" s="10"/>
    </row>
    <row r="84" spans="1:17" ht="15">
      <c r="A84" s="1"/>
      <c r="B84" s="9"/>
      <c r="C84" s="21" t="s">
        <v>46</v>
      </c>
      <c r="D84" s="68">
        <f>VLOOKUP($C84,'2. Expenses'!$C$22:$F$28,'2. Expenses'!$E$20,TRUE)/12</f>
        <v>0</v>
      </c>
      <c r="E84" s="68">
        <f>VLOOKUP($C84,'2. Expenses'!$C$22:$F$28,'2. Expenses'!$E$20,TRUE)/12</f>
        <v>0</v>
      </c>
      <c r="F84" s="68">
        <f>VLOOKUP($C84,'2. Expenses'!$C$22:$F$28,'2. Expenses'!$E$20,TRUE)/12</f>
        <v>0</v>
      </c>
      <c r="G84" s="68">
        <f>VLOOKUP($C84,'2. Expenses'!$C$22:$F$28,'2. Expenses'!$E$20,TRUE)/12</f>
        <v>0</v>
      </c>
      <c r="H84" s="68">
        <f>VLOOKUP($C84,'2. Expenses'!$C$22:$F$28,'2. Expenses'!$E$20,TRUE)/12</f>
        <v>0</v>
      </c>
      <c r="I84" s="68">
        <f>VLOOKUP($C84,'2. Expenses'!$C$22:$F$28,'2. Expenses'!$E$20,TRUE)/12</f>
        <v>0</v>
      </c>
      <c r="J84" s="68">
        <f>VLOOKUP($C84,'2. Expenses'!$C$22:$F$28,'2. Expenses'!$E$20,TRUE)/12</f>
        <v>0</v>
      </c>
      <c r="K84" s="68">
        <f>VLOOKUP($C84,'2. Expenses'!$C$22:$F$28,'2. Expenses'!$E$20,TRUE)/12</f>
        <v>0</v>
      </c>
      <c r="L84" s="68">
        <f>VLOOKUP($C84,'2. Expenses'!$C$22:$F$28,'2. Expenses'!$E$20,TRUE)/12</f>
        <v>0</v>
      </c>
      <c r="M84" s="68">
        <f>VLOOKUP($C84,'2. Expenses'!$C$22:$F$28,'2. Expenses'!$E$20,TRUE)/12</f>
        <v>0</v>
      </c>
      <c r="N84" s="68">
        <f>VLOOKUP($C84,'2. Expenses'!$C$22:$F$28,'2. Expenses'!$E$20,TRUE)/12</f>
        <v>0</v>
      </c>
      <c r="O84" s="68">
        <f>VLOOKUP($C84,'2. Expenses'!$C$22:$F$28,'2. Expenses'!$E$20,TRUE)/12</f>
        <v>0</v>
      </c>
      <c r="P84" s="80">
        <f t="shared" si="15"/>
        <v>0</v>
      </c>
      <c r="Q84" s="10"/>
    </row>
    <row r="85" spans="1:17" ht="15">
      <c r="A85" s="1"/>
      <c r="B85" s="9"/>
      <c r="C85" s="1" t="s">
        <v>53</v>
      </c>
      <c r="D85" s="68">
        <f>VLOOKUP($C85,'2. Expenses'!$C$22:$F$28,'2. Expenses'!$E$20,TRUE)/12</f>
        <v>0</v>
      </c>
      <c r="E85" s="68">
        <f>VLOOKUP($C85,'2. Expenses'!$C$22:$F$28,'2. Expenses'!$E$20,TRUE)/12</f>
        <v>0</v>
      </c>
      <c r="F85" s="68">
        <f>VLOOKUP($C85,'2. Expenses'!$C$22:$F$28,'2. Expenses'!$E$20,TRUE)/12</f>
        <v>0</v>
      </c>
      <c r="G85" s="68">
        <f>VLOOKUP($C85,'2. Expenses'!$C$22:$F$28,'2. Expenses'!$E$20,TRUE)/12</f>
        <v>0</v>
      </c>
      <c r="H85" s="68">
        <f>VLOOKUP($C85,'2. Expenses'!$C$22:$F$28,'2. Expenses'!$E$20,TRUE)/12</f>
        <v>0</v>
      </c>
      <c r="I85" s="68">
        <f>VLOOKUP($C85,'2. Expenses'!$C$22:$F$28,'2. Expenses'!$E$20,TRUE)/12</f>
        <v>0</v>
      </c>
      <c r="J85" s="68">
        <f>VLOOKUP($C85,'2. Expenses'!$C$22:$F$28,'2. Expenses'!$E$20,TRUE)/12</f>
        <v>0</v>
      </c>
      <c r="K85" s="68">
        <f>VLOOKUP($C85,'2. Expenses'!$C$22:$F$28,'2. Expenses'!$E$20,TRUE)/12</f>
        <v>0</v>
      </c>
      <c r="L85" s="68">
        <f>VLOOKUP($C85,'2. Expenses'!$C$22:$F$28,'2. Expenses'!$E$20,TRUE)/12</f>
        <v>0</v>
      </c>
      <c r="M85" s="68">
        <f>VLOOKUP($C85,'2. Expenses'!$C$22:$F$28,'2. Expenses'!$E$20,TRUE)/12</f>
        <v>0</v>
      </c>
      <c r="N85" s="68">
        <f>VLOOKUP($C85,'2. Expenses'!$C$22:$F$28,'2. Expenses'!$E$20,TRUE)/12</f>
        <v>0</v>
      </c>
      <c r="O85" s="68">
        <f>VLOOKUP($C85,'2. Expenses'!$C$22:$F$28,'2. Expenses'!$E$20,TRUE)/12</f>
        <v>0</v>
      </c>
      <c r="P85" s="80">
        <f t="shared" si="15"/>
        <v>0</v>
      </c>
      <c r="Q85" s="10"/>
    </row>
    <row r="86" spans="1:17" ht="15">
      <c r="A86" s="1"/>
      <c r="B86" s="9"/>
      <c r="C86" s="3" t="s">
        <v>27</v>
      </c>
      <c r="D86" s="73">
        <f>SUM(D79:D85)</f>
        <v>0</v>
      </c>
      <c r="E86" s="73">
        <f aca="true" t="shared" si="16" ref="E86:O86">SUM(E79:E85)</f>
        <v>0</v>
      </c>
      <c r="F86" s="73">
        <f t="shared" si="16"/>
        <v>0</v>
      </c>
      <c r="G86" s="73">
        <f t="shared" si="16"/>
        <v>0</v>
      </c>
      <c r="H86" s="73">
        <f t="shared" si="16"/>
        <v>0</v>
      </c>
      <c r="I86" s="73">
        <f t="shared" si="16"/>
        <v>0</v>
      </c>
      <c r="J86" s="73">
        <f t="shared" si="16"/>
        <v>0</v>
      </c>
      <c r="K86" s="73">
        <f t="shared" si="16"/>
        <v>0</v>
      </c>
      <c r="L86" s="73">
        <f t="shared" si="16"/>
        <v>0</v>
      </c>
      <c r="M86" s="73">
        <f t="shared" si="16"/>
        <v>0</v>
      </c>
      <c r="N86" s="73">
        <f t="shared" si="16"/>
        <v>0</v>
      </c>
      <c r="O86" s="73">
        <f t="shared" si="16"/>
        <v>0</v>
      </c>
      <c r="P86" s="79">
        <f>SUM(P79:P85)</f>
        <v>0</v>
      </c>
      <c r="Q86" s="10"/>
    </row>
    <row r="87" spans="1:17" ht="15">
      <c r="A87" s="1"/>
      <c r="B87" s="9"/>
      <c r="C87" s="3"/>
      <c r="D87" s="11"/>
      <c r="E87" s="11"/>
      <c r="F87" s="11"/>
      <c r="G87" s="11"/>
      <c r="H87" s="11"/>
      <c r="I87" s="11"/>
      <c r="J87" s="11"/>
      <c r="K87" s="11"/>
      <c r="L87" s="11"/>
      <c r="M87" s="11"/>
      <c r="N87" s="11"/>
      <c r="O87" s="11"/>
      <c r="P87" s="11"/>
      <c r="Q87" s="10"/>
    </row>
    <row r="88" spans="1:17" ht="15">
      <c r="A88" s="1"/>
      <c r="B88" s="9"/>
      <c r="C88" s="19" t="s">
        <v>26</v>
      </c>
      <c r="D88" s="11"/>
      <c r="E88" s="11"/>
      <c r="F88" s="11"/>
      <c r="G88" s="11"/>
      <c r="H88" s="11"/>
      <c r="I88" s="11"/>
      <c r="J88" s="11"/>
      <c r="K88" s="11"/>
      <c r="L88" s="11"/>
      <c r="M88" s="11"/>
      <c r="N88" s="11"/>
      <c r="O88" s="11"/>
      <c r="P88" s="11"/>
      <c r="Q88" s="10"/>
    </row>
    <row r="89" spans="1:17" ht="15">
      <c r="A89" s="1"/>
      <c r="B89" s="9"/>
      <c r="C89" s="1" t="s">
        <v>42</v>
      </c>
      <c r="D89" s="68">
        <f>VLOOKUP($C89,'2. Expenses'!$C$32:$F$42,'2. Expenses'!$E$30,TRUE)/12</f>
        <v>0</v>
      </c>
      <c r="E89" s="68">
        <f>VLOOKUP($C89,'2. Expenses'!$C$32:$F$42,'2. Expenses'!$E$30,TRUE)/12</f>
        <v>0</v>
      </c>
      <c r="F89" s="68">
        <f>VLOOKUP($C89,'2. Expenses'!$C$32:$F$42,'2. Expenses'!$E$30,TRUE)/12</f>
        <v>0</v>
      </c>
      <c r="G89" s="68">
        <f>VLOOKUP($C89,'2. Expenses'!$C$32:$F$42,'2. Expenses'!$E$30,TRUE)/12</f>
        <v>0</v>
      </c>
      <c r="H89" s="68">
        <f>VLOOKUP($C89,'2. Expenses'!$C$32:$F$42,'2. Expenses'!$E$30,TRUE)/12</f>
        <v>0</v>
      </c>
      <c r="I89" s="68">
        <f>VLOOKUP($C89,'2. Expenses'!$C$32:$F$42,'2. Expenses'!$E$30,TRUE)/12</f>
        <v>0</v>
      </c>
      <c r="J89" s="68">
        <f>VLOOKUP($C89,'2. Expenses'!$C$32:$F$42,'2. Expenses'!$E$30,TRUE)/12</f>
        <v>0</v>
      </c>
      <c r="K89" s="68">
        <f>VLOOKUP($C89,'2. Expenses'!$C$32:$F$42,'2. Expenses'!$E$30,TRUE)/12</f>
        <v>0</v>
      </c>
      <c r="L89" s="68">
        <f>VLOOKUP($C89,'2. Expenses'!$C$32:$F$42,'2. Expenses'!$E$30,TRUE)/12</f>
        <v>0</v>
      </c>
      <c r="M89" s="68">
        <f>VLOOKUP($C89,'2. Expenses'!$C$32:$F$42,'2. Expenses'!$E$30,TRUE)/12</f>
        <v>0</v>
      </c>
      <c r="N89" s="68">
        <f>VLOOKUP($C89,'2. Expenses'!$C$32:$F$42,'2. Expenses'!$E$30,TRUE)/12</f>
        <v>0</v>
      </c>
      <c r="O89" s="68">
        <f>VLOOKUP($C89,'2. Expenses'!$C$32:$F$42,'2. Expenses'!$E$30,TRUE)/12</f>
        <v>0</v>
      </c>
      <c r="P89" s="80">
        <f>SUM(D89:O89)</f>
        <v>0</v>
      </c>
      <c r="Q89" s="10"/>
    </row>
    <row r="90" spans="1:17" ht="15">
      <c r="A90" s="1"/>
      <c r="B90" s="9"/>
      <c r="C90" s="1" t="s">
        <v>41</v>
      </c>
      <c r="D90" s="68">
        <f>VLOOKUP($C90,'2. Expenses'!$C$32:$F$42,'2. Expenses'!$E$30,TRUE)/12</f>
        <v>0</v>
      </c>
      <c r="E90" s="68">
        <f>VLOOKUP($C90,'2. Expenses'!$C$32:$F$42,'2. Expenses'!$E$30,TRUE)/12</f>
        <v>0</v>
      </c>
      <c r="F90" s="68">
        <f>VLOOKUP($C90,'2. Expenses'!$C$32:$F$42,'2. Expenses'!$E$30,TRUE)/12</f>
        <v>0</v>
      </c>
      <c r="G90" s="68">
        <f>VLOOKUP($C90,'2. Expenses'!$C$32:$F$42,'2. Expenses'!$E$30,TRUE)/12</f>
        <v>0</v>
      </c>
      <c r="H90" s="68">
        <f>VLOOKUP($C90,'2. Expenses'!$C$32:$F$42,'2. Expenses'!$E$30,TRUE)/12</f>
        <v>0</v>
      </c>
      <c r="I90" s="68">
        <f>VLOOKUP($C90,'2. Expenses'!$C$32:$F$42,'2. Expenses'!$E$30,TRUE)/12</f>
        <v>0</v>
      </c>
      <c r="J90" s="68">
        <f>VLOOKUP($C90,'2. Expenses'!$C$32:$F$42,'2. Expenses'!$E$30,TRUE)/12</f>
        <v>0</v>
      </c>
      <c r="K90" s="68">
        <f>VLOOKUP($C90,'2. Expenses'!$C$32:$F$42,'2. Expenses'!$E$30,TRUE)/12</f>
        <v>0</v>
      </c>
      <c r="L90" s="68">
        <f>VLOOKUP($C90,'2. Expenses'!$C$32:$F$42,'2. Expenses'!$E$30,TRUE)/12</f>
        <v>0</v>
      </c>
      <c r="M90" s="68">
        <f>VLOOKUP($C90,'2. Expenses'!$C$32:$F$42,'2. Expenses'!$E$30,TRUE)/12</f>
        <v>0</v>
      </c>
      <c r="N90" s="68">
        <f>VLOOKUP($C90,'2. Expenses'!$C$32:$F$42,'2. Expenses'!$E$30,TRUE)/12</f>
        <v>0</v>
      </c>
      <c r="O90" s="68">
        <f>VLOOKUP($C90,'2. Expenses'!$C$32:$F$42,'2. Expenses'!$E$30,TRUE)/12</f>
        <v>0</v>
      </c>
      <c r="P90" s="78">
        <f aca="true" t="shared" si="17" ref="P90:P99">SUM(D90:O90)</f>
        <v>0</v>
      </c>
      <c r="Q90" s="10"/>
    </row>
    <row r="91" spans="1:17" ht="15">
      <c r="A91" s="1"/>
      <c r="B91" s="9"/>
      <c r="C91" s="1" t="s">
        <v>40</v>
      </c>
      <c r="D91" s="68">
        <f>VLOOKUP($C91,'2. Expenses'!$C$32:$F$42,'2. Expenses'!$E$30,TRUE)/12</f>
        <v>0</v>
      </c>
      <c r="E91" s="68">
        <f>VLOOKUP($C91,'2. Expenses'!$C$32:$F$42,'2. Expenses'!$E$30,TRUE)/12</f>
        <v>0</v>
      </c>
      <c r="F91" s="68">
        <f>VLOOKUP($C91,'2. Expenses'!$C$32:$F$42,'2. Expenses'!$E$30,TRUE)/12</f>
        <v>0</v>
      </c>
      <c r="G91" s="68">
        <f>VLOOKUP($C91,'2. Expenses'!$C$32:$F$42,'2. Expenses'!$E$30,TRUE)/12</f>
        <v>0</v>
      </c>
      <c r="H91" s="68">
        <f>VLOOKUP($C91,'2. Expenses'!$C$32:$F$42,'2. Expenses'!$E$30,TRUE)/12</f>
        <v>0</v>
      </c>
      <c r="I91" s="68">
        <f>VLOOKUP($C91,'2. Expenses'!$C$32:$F$42,'2. Expenses'!$E$30,TRUE)/12</f>
        <v>0</v>
      </c>
      <c r="J91" s="68">
        <f>VLOOKUP($C91,'2. Expenses'!$C$32:$F$42,'2. Expenses'!$E$30,TRUE)/12</f>
        <v>0</v>
      </c>
      <c r="K91" s="68">
        <f>VLOOKUP($C91,'2. Expenses'!$C$32:$F$42,'2. Expenses'!$E$30,TRUE)/12</f>
        <v>0</v>
      </c>
      <c r="L91" s="68">
        <f>VLOOKUP($C91,'2. Expenses'!$C$32:$F$42,'2. Expenses'!$E$30,TRUE)/12</f>
        <v>0</v>
      </c>
      <c r="M91" s="68">
        <f>VLOOKUP($C91,'2. Expenses'!$C$32:$F$42,'2. Expenses'!$E$30,TRUE)/12</f>
        <v>0</v>
      </c>
      <c r="N91" s="68">
        <f>VLOOKUP($C91,'2. Expenses'!$C$32:$F$42,'2. Expenses'!$E$30,TRUE)/12</f>
        <v>0</v>
      </c>
      <c r="O91" s="68">
        <f>VLOOKUP($C91,'2. Expenses'!$C$32:$F$42,'2. Expenses'!$E$30,TRUE)/12</f>
        <v>0</v>
      </c>
      <c r="P91" s="78">
        <f t="shared" si="17"/>
        <v>0</v>
      </c>
      <c r="Q91" s="10"/>
    </row>
    <row r="92" spans="1:17" ht="15">
      <c r="A92" s="1"/>
      <c r="B92" s="9"/>
      <c r="C92" s="1" t="s">
        <v>39</v>
      </c>
      <c r="D92" s="68">
        <f>VLOOKUP($C92,'2. Expenses'!$C$32:$F$42,'2. Expenses'!$E$30,TRUE)/12</f>
        <v>0</v>
      </c>
      <c r="E92" s="68">
        <f>VLOOKUP($C92,'2. Expenses'!$C$32:$F$42,'2. Expenses'!$E$30,TRUE)/12</f>
        <v>0</v>
      </c>
      <c r="F92" s="68">
        <f>VLOOKUP($C92,'2. Expenses'!$C$32:$F$42,'2. Expenses'!$E$30,TRUE)/12</f>
        <v>0</v>
      </c>
      <c r="G92" s="68">
        <f>VLOOKUP($C92,'2. Expenses'!$C$32:$F$42,'2. Expenses'!$E$30,TRUE)/12</f>
        <v>0</v>
      </c>
      <c r="H92" s="68">
        <f>VLOOKUP($C92,'2. Expenses'!$C$32:$F$42,'2. Expenses'!$E$30,TRUE)/12</f>
        <v>0</v>
      </c>
      <c r="I92" s="68">
        <f>VLOOKUP($C92,'2. Expenses'!$C$32:$F$42,'2. Expenses'!$E$30,TRUE)/12</f>
        <v>0</v>
      </c>
      <c r="J92" s="68">
        <f>VLOOKUP($C92,'2. Expenses'!$C$32:$F$42,'2. Expenses'!$E$30,TRUE)/12</f>
        <v>0</v>
      </c>
      <c r="K92" s="68">
        <f>VLOOKUP($C92,'2. Expenses'!$C$32:$F$42,'2. Expenses'!$E$30,TRUE)/12</f>
        <v>0</v>
      </c>
      <c r="L92" s="68">
        <f>VLOOKUP($C92,'2. Expenses'!$C$32:$F$42,'2. Expenses'!$E$30,TRUE)/12</f>
        <v>0</v>
      </c>
      <c r="M92" s="68">
        <f>VLOOKUP($C92,'2. Expenses'!$C$32:$F$42,'2. Expenses'!$E$30,TRUE)/12</f>
        <v>0</v>
      </c>
      <c r="N92" s="68">
        <f>VLOOKUP($C92,'2. Expenses'!$C$32:$F$42,'2. Expenses'!$E$30,TRUE)/12</f>
        <v>0</v>
      </c>
      <c r="O92" s="68">
        <f>VLOOKUP($C92,'2. Expenses'!$C$32:$F$42,'2. Expenses'!$E$30,TRUE)/12</f>
        <v>0</v>
      </c>
      <c r="P92" s="78">
        <f t="shared" si="17"/>
        <v>0</v>
      </c>
      <c r="Q92" s="10"/>
    </row>
    <row r="93" spans="1:17" ht="15">
      <c r="A93" s="1"/>
      <c r="B93" s="9"/>
      <c r="C93" s="1" t="s">
        <v>38</v>
      </c>
      <c r="D93" s="68">
        <f>VLOOKUP($C93,'2. Expenses'!$C$32:$F$42,'2. Expenses'!$E$30,TRUE)/12</f>
        <v>0</v>
      </c>
      <c r="E93" s="68">
        <f>VLOOKUP($C93,'2. Expenses'!$C$32:$F$42,'2. Expenses'!$E$30,TRUE)/12</f>
        <v>0</v>
      </c>
      <c r="F93" s="68">
        <f>VLOOKUP($C93,'2. Expenses'!$C$32:$F$42,'2. Expenses'!$E$30,TRUE)/12</f>
        <v>0</v>
      </c>
      <c r="G93" s="68">
        <f>VLOOKUP($C93,'2. Expenses'!$C$32:$F$42,'2. Expenses'!$E$30,TRUE)/12</f>
        <v>0</v>
      </c>
      <c r="H93" s="68">
        <f>VLOOKUP($C93,'2. Expenses'!$C$32:$F$42,'2. Expenses'!$E$30,TRUE)/12</f>
        <v>0</v>
      </c>
      <c r="I93" s="68">
        <f>VLOOKUP($C93,'2. Expenses'!$C$32:$F$42,'2. Expenses'!$E$30,TRUE)/12</f>
        <v>0</v>
      </c>
      <c r="J93" s="68">
        <f>VLOOKUP($C93,'2. Expenses'!$C$32:$F$42,'2. Expenses'!$E$30,TRUE)/12</f>
        <v>0</v>
      </c>
      <c r="K93" s="68">
        <f>VLOOKUP($C93,'2. Expenses'!$C$32:$F$42,'2. Expenses'!$E$30,TRUE)/12</f>
        <v>0</v>
      </c>
      <c r="L93" s="68">
        <f>VLOOKUP($C93,'2. Expenses'!$C$32:$F$42,'2. Expenses'!$E$30,TRUE)/12</f>
        <v>0</v>
      </c>
      <c r="M93" s="68">
        <f>VLOOKUP($C93,'2. Expenses'!$C$32:$F$42,'2. Expenses'!$E$30,TRUE)/12</f>
        <v>0</v>
      </c>
      <c r="N93" s="68">
        <f>VLOOKUP($C93,'2. Expenses'!$C$32:$F$42,'2. Expenses'!$E$30,TRUE)/12</f>
        <v>0</v>
      </c>
      <c r="O93" s="68">
        <f>VLOOKUP($C93,'2. Expenses'!$C$32:$F$42,'2. Expenses'!$E$30,TRUE)/12</f>
        <v>0</v>
      </c>
      <c r="P93" s="78">
        <f t="shared" si="17"/>
        <v>0</v>
      </c>
      <c r="Q93" s="10"/>
    </row>
    <row r="94" spans="1:17" ht="15">
      <c r="A94" s="1"/>
      <c r="B94" s="9"/>
      <c r="C94" s="1" t="s">
        <v>37</v>
      </c>
      <c r="D94" s="68">
        <f>VLOOKUP($C94,'2. Expenses'!$C$32:$F$42,'2. Expenses'!$E$30,TRUE)/12</f>
        <v>0</v>
      </c>
      <c r="E94" s="68">
        <f>VLOOKUP($C94,'2. Expenses'!$C$32:$F$42,'2. Expenses'!$E$30,TRUE)/12</f>
        <v>0</v>
      </c>
      <c r="F94" s="68">
        <f>VLOOKUP($C94,'2. Expenses'!$C$32:$F$42,'2. Expenses'!$E$30,TRUE)/12</f>
        <v>0</v>
      </c>
      <c r="G94" s="68">
        <f>VLOOKUP($C94,'2. Expenses'!$C$32:$F$42,'2. Expenses'!$E$30,TRUE)/12</f>
        <v>0</v>
      </c>
      <c r="H94" s="68">
        <f>VLOOKUP($C94,'2. Expenses'!$C$32:$F$42,'2. Expenses'!$E$30,TRUE)/12</f>
        <v>0</v>
      </c>
      <c r="I94" s="68">
        <f>VLOOKUP($C94,'2. Expenses'!$C$32:$F$42,'2. Expenses'!$E$30,TRUE)/12</f>
        <v>0</v>
      </c>
      <c r="J94" s="68">
        <f>VLOOKUP($C94,'2. Expenses'!$C$32:$F$42,'2. Expenses'!$E$30,TRUE)/12</f>
        <v>0</v>
      </c>
      <c r="K94" s="68">
        <f>VLOOKUP($C94,'2. Expenses'!$C$32:$F$42,'2. Expenses'!$E$30,TRUE)/12</f>
        <v>0</v>
      </c>
      <c r="L94" s="68">
        <f>VLOOKUP($C94,'2. Expenses'!$C$32:$F$42,'2. Expenses'!$E$30,TRUE)/12</f>
        <v>0</v>
      </c>
      <c r="M94" s="68">
        <f>VLOOKUP($C94,'2. Expenses'!$C$32:$F$42,'2. Expenses'!$E$30,TRUE)/12</f>
        <v>0</v>
      </c>
      <c r="N94" s="68">
        <f>VLOOKUP($C94,'2. Expenses'!$C$32:$F$42,'2. Expenses'!$E$30,TRUE)/12</f>
        <v>0</v>
      </c>
      <c r="O94" s="68">
        <f>VLOOKUP($C94,'2. Expenses'!$C$32:$F$42,'2. Expenses'!$E$30,TRUE)/12</f>
        <v>0</v>
      </c>
      <c r="P94" s="78">
        <f t="shared" si="17"/>
        <v>0</v>
      </c>
      <c r="Q94" s="10"/>
    </row>
    <row r="95" spans="1:17" ht="15">
      <c r="A95" s="1"/>
      <c r="B95" s="9"/>
      <c r="C95" s="1" t="s">
        <v>36</v>
      </c>
      <c r="D95" s="68">
        <f>VLOOKUP($C95,'2. Expenses'!$C$32:$F$42,'2. Expenses'!$E$30,TRUE)/12</f>
        <v>0</v>
      </c>
      <c r="E95" s="68">
        <f>VLOOKUP($C95,'2. Expenses'!$C$32:$F$42,'2. Expenses'!$E$30,TRUE)/12</f>
        <v>0</v>
      </c>
      <c r="F95" s="68">
        <f>VLOOKUP($C95,'2. Expenses'!$C$32:$F$42,'2. Expenses'!$E$30,TRUE)/12</f>
        <v>0</v>
      </c>
      <c r="G95" s="68">
        <f>VLOOKUP($C95,'2. Expenses'!$C$32:$F$42,'2. Expenses'!$E$30,TRUE)/12</f>
        <v>0</v>
      </c>
      <c r="H95" s="68">
        <f>VLOOKUP($C95,'2. Expenses'!$C$32:$F$42,'2. Expenses'!$E$30,TRUE)/12</f>
        <v>0</v>
      </c>
      <c r="I95" s="68">
        <f>VLOOKUP($C95,'2. Expenses'!$C$32:$F$42,'2. Expenses'!$E$30,TRUE)/12</f>
        <v>0</v>
      </c>
      <c r="J95" s="68">
        <f>VLOOKUP($C95,'2. Expenses'!$C$32:$F$42,'2. Expenses'!$E$30,TRUE)/12</f>
        <v>0</v>
      </c>
      <c r="K95" s="68">
        <f>VLOOKUP($C95,'2. Expenses'!$C$32:$F$42,'2. Expenses'!$E$30,TRUE)/12</f>
        <v>0</v>
      </c>
      <c r="L95" s="68">
        <f>VLOOKUP($C95,'2. Expenses'!$C$32:$F$42,'2. Expenses'!$E$30,TRUE)/12</f>
        <v>0</v>
      </c>
      <c r="M95" s="68">
        <f>VLOOKUP($C95,'2. Expenses'!$C$32:$F$42,'2. Expenses'!$E$30,TRUE)/12</f>
        <v>0</v>
      </c>
      <c r="N95" s="68">
        <f>VLOOKUP($C95,'2. Expenses'!$C$32:$F$42,'2. Expenses'!$E$30,TRUE)/12</f>
        <v>0</v>
      </c>
      <c r="O95" s="68">
        <f>VLOOKUP($C95,'2. Expenses'!$C$32:$F$42,'2. Expenses'!$E$30,TRUE)/12</f>
        <v>0</v>
      </c>
      <c r="P95" s="78">
        <f t="shared" si="17"/>
        <v>0</v>
      </c>
      <c r="Q95" s="10"/>
    </row>
    <row r="96" spans="1:17" ht="15">
      <c r="A96" s="1"/>
      <c r="B96" s="9"/>
      <c r="C96" s="1" t="s">
        <v>35</v>
      </c>
      <c r="D96" s="68">
        <f>VLOOKUP($C96,'2. Expenses'!$C$32:$F$42,'2. Expenses'!$E$30,TRUE)/12</f>
        <v>0</v>
      </c>
      <c r="E96" s="68">
        <f>VLOOKUP($C96,'2. Expenses'!$C$32:$F$42,'2. Expenses'!$E$30,TRUE)/12</f>
        <v>0</v>
      </c>
      <c r="F96" s="68">
        <f>VLOOKUP($C96,'2. Expenses'!$C$32:$F$42,'2. Expenses'!$E$30,TRUE)/12</f>
        <v>0</v>
      </c>
      <c r="G96" s="68">
        <f>VLOOKUP($C96,'2. Expenses'!$C$32:$F$42,'2. Expenses'!$E$30,TRUE)/12</f>
        <v>0</v>
      </c>
      <c r="H96" s="68">
        <f>VLOOKUP($C96,'2. Expenses'!$C$32:$F$42,'2. Expenses'!$E$30,TRUE)/12</f>
        <v>0</v>
      </c>
      <c r="I96" s="68">
        <f>VLOOKUP($C96,'2. Expenses'!$C$32:$F$42,'2. Expenses'!$E$30,TRUE)/12</f>
        <v>0</v>
      </c>
      <c r="J96" s="68">
        <f>VLOOKUP($C96,'2. Expenses'!$C$32:$F$42,'2. Expenses'!$E$30,TRUE)/12</f>
        <v>0</v>
      </c>
      <c r="K96" s="68">
        <f>VLOOKUP($C96,'2. Expenses'!$C$32:$F$42,'2. Expenses'!$E$30,TRUE)/12</f>
        <v>0</v>
      </c>
      <c r="L96" s="68">
        <f>VLOOKUP($C96,'2. Expenses'!$C$32:$F$42,'2. Expenses'!$E$30,TRUE)/12</f>
        <v>0</v>
      </c>
      <c r="M96" s="68">
        <f>VLOOKUP($C96,'2. Expenses'!$C$32:$F$42,'2. Expenses'!$E$30,TRUE)/12</f>
        <v>0</v>
      </c>
      <c r="N96" s="68">
        <f>VLOOKUP($C96,'2. Expenses'!$C$32:$F$42,'2. Expenses'!$E$30,TRUE)/12</f>
        <v>0</v>
      </c>
      <c r="O96" s="68">
        <f>VLOOKUP($C96,'2. Expenses'!$C$32:$F$42,'2. Expenses'!$E$30,TRUE)/12</f>
        <v>0</v>
      </c>
      <c r="P96" s="78">
        <f t="shared" si="17"/>
        <v>0</v>
      </c>
      <c r="Q96" s="10"/>
    </row>
    <row r="97" spans="1:17" ht="15">
      <c r="A97" s="1"/>
      <c r="B97" s="9"/>
      <c r="C97" s="1" t="s">
        <v>34</v>
      </c>
      <c r="D97" s="68">
        <f>VLOOKUP($C97,'2. Expenses'!$C$32:$F$42,'2. Expenses'!$E$30,TRUE)/12</f>
        <v>0</v>
      </c>
      <c r="E97" s="68">
        <f>VLOOKUP($C97,'2. Expenses'!$C$32:$F$42,'2. Expenses'!$E$30,TRUE)/12</f>
        <v>0</v>
      </c>
      <c r="F97" s="68">
        <f>VLOOKUP($C97,'2. Expenses'!$C$32:$F$42,'2. Expenses'!$E$30,TRUE)/12</f>
        <v>0</v>
      </c>
      <c r="G97" s="68">
        <f>VLOOKUP($C97,'2. Expenses'!$C$32:$F$42,'2. Expenses'!$E$30,TRUE)/12</f>
        <v>0</v>
      </c>
      <c r="H97" s="68">
        <f>VLOOKUP($C97,'2. Expenses'!$C$32:$F$42,'2. Expenses'!$E$30,TRUE)/12</f>
        <v>0</v>
      </c>
      <c r="I97" s="68">
        <f>VLOOKUP($C97,'2. Expenses'!$C$32:$F$42,'2. Expenses'!$E$30,TRUE)/12</f>
        <v>0</v>
      </c>
      <c r="J97" s="68">
        <f>VLOOKUP($C97,'2. Expenses'!$C$32:$F$42,'2. Expenses'!$E$30,TRUE)/12</f>
        <v>0</v>
      </c>
      <c r="K97" s="68">
        <f>VLOOKUP($C97,'2. Expenses'!$C$32:$F$42,'2. Expenses'!$E$30,TRUE)/12</f>
        <v>0</v>
      </c>
      <c r="L97" s="68">
        <f>VLOOKUP($C97,'2. Expenses'!$C$32:$F$42,'2. Expenses'!$E$30,TRUE)/12</f>
        <v>0</v>
      </c>
      <c r="M97" s="68">
        <f>VLOOKUP($C97,'2. Expenses'!$C$32:$F$42,'2. Expenses'!$E$30,TRUE)/12</f>
        <v>0</v>
      </c>
      <c r="N97" s="68">
        <f>VLOOKUP($C97,'2. Expenses'!$C$32:$F$42,'2. Expenses'!$E$30,TRUE)/12</f>
        <v>0</v>
      </c>
      <c r="O97" s="68">
        <f>VLOOKUP($C97,'2. Expenses'!$C$32:$F$42,'2. Expenses'!$E$30,TRUE)/12</f>
        <v>0</v>
      </c>
      <c r="P97" s="78">
        <f t="shared" si="17"/>
        <v>0</v>
      </c>
      <c r="Q97" s="10"/>
    </row>
    <row r="98" spans="1:17" ht="15">
      <c r="A98" s="1"/>
      <c r="B98" s="9"/>
      <c r="C98" s="1" t="s">
        <v>33</v>
      </c>
      <c r="D98" s="68">
        <f>VLOOKUP($C98,'2. Expenses'!$C$32:$F$42,'2. Expenses'!$E$30,TRUE)/12</f>
        <v>0</v>
      </c>
      <c r="E98" s="68">
        <f>VLOOKUP($C98,'2. Expenses'!$C$32:$F$42,'2. Expenses'!$E$30,TRUE)/12</f>
        <v>0</v>
      </c>
      <c r="F98" s="68">
        <f>VLOOKUP($C98,'2. Expenses'!$C$32:$F$42,'2. Expenses'!$E$30,TRUE)/12</f>
        <v>0</v>
      </c>
      <c r="G98" s="68">
        <f>VLOOKUP($C98,'2. Expenses'!$C$32:$F$42,'2. Expenses'!$E$30,TRUE)/12</f>
        <v>0</v>
      </c>
      <c r="H98" s="68">
        <f>VLOOKUP($C98,'2. Expenses'!$C$32:$F$42,'2. Expenses'!$E$30,TRUE)/12</f>
        <v>0</v>
      </c>
      <c r="I98" s="68">
        <f>VLOOKUP($C98,'2. Expenses'!$C$32:$F$42,'2. Expenses'!$E$30,TRUE)/12</f>
        <v>0</v>
      </c>
      <c r="J98" s="68">
        <f>VLOOKUP($C98,'2. Expenses'!$C$32:$F$42,'2. Expenses'!$E$30,TRUE)/12</f>
        <v>0</v>
      </c>
      <c r="K98" s="68">
        <f>VLOOKUP($C98,'2. Expenses'!$C$32:$F$42,'2. Expenses'!$E$30,TRUE)/12</f>
        <v>0</v>
      </c>
      <c r="L98" s="68">
        <f>VLOOKUP($C98,'2. Expenses'!$C$32:$F$42,'2. Expenses'!$E$30,TRUE)/12</f>
        <v>0</v>
      </c>
      <c r="M98" s="68">
        <f>VLOOKUP($C98,'2. Expenses'!$C$32:$F$42,'2. Expenses'!$E$30,TRUE)/12</f>
        <v>0</v>
      </c>
      <c r="N98" s="68">
        <f>VLOOKUP($C98,'2. Expenses'!$C$32:$F$42,'2. Expenses'!$E$30,TRUE)/12</f>
        <v>0</v>
      </c>
      <c r="O98" s="68">
        <f>VLOOKUP($C98,'2. Expenses'!$C$32:$F$42,'2. Expenses'!$E$30,TRUE)/12</f>
        <v>0</v>
      </c>
      <c r="P98" s="78">
        <f t="shared" si="17"/>
        <v>0</v>
      </c>
      <c r="Q98" s="10"/>
    </row>
    <row r="99" spans="1:17" ht="15">
      <c r="A99" s="1"/>
      <c r="B99" s="9"/>
      <c r="C99" s="1" t="s">
        <v>53</v>
      </c>
      <c r="D99" s="68">
        <f>VLOOKUP($C99,'2. Expenses'!$C$42:$F$42,'2. Expenses'!$E$30,TRUE)/12</f>
        <v>0</v>
      </c>
      <c r="E99" s="68">
        <f>VLOOKUP($C99,'2. Expenses'!$C$42:$F$42,'2. Expenses'!$E$30,TRUE)/12</f>
        <v>0</v>
      </c>
      <c r="F99" s="68">
        <f>VLOOKUP($C99,'2. Expenses'!$C$42:$F$42,'2. Expenses'!$E$30,TRUE)/12</f>
        <v>0</v>
      </c>
      <c r="G99" s="68">
        <f>VLOOKUP($C99,'2. Expenses'!$C$42:$F$42,'2. Expenses'!$E$30,TRUE)/12</f>
        <v>0</v>
      </c>
      <c r="H99" s="68">
        <f>VLOOKUP($C99,'2. Expenses'!$C$42:$F$42,'2. Expenses'!$E$30,TRUE)/12</f>
        <v>0</v>
      </c>
      <c r="I99" s="68">
        <f>VLOOKUP($C99,'2. Expenses'!$C$42:$F$42,'2. Expenses'!$E$30,TRUE)/12</f>
        <v>0</v>
      </c>
      <c r="J99" s="68">
        <f>VLOOKUP($C99,'2. Expenses'!$C$42:$F$42,'2. Expenses'!$E$30,TRUE)/12</f>
        <v>0</v>
      </c>
      <c r="K99" s="68">
        <f>VLOOKUP($C99,'2. Expenses'!$C$42:$F$42,'2. Expenses'!$E$30,TRUE)/12</f>
        <v>0</v>
      </c>
      <c r="L99" s="68">
        <f>VLOOKUP($C99,'2. Expenses'!$C$42:$F$42,'2. Expenses'!$E$30,TRUE)/12</f>
        <v>0</v>
      </c>
      <c r="M99" s="68">
        <f>VLOOKUP($C99,'2. Expenses'!$C$42:$F$42,'2. Expenses'!$E$30,TRUE)/12</f>
        <v>0</v>
      </c>
      <c r="N99" s="68">
        <f>VLOOKUP($C99,'2. Expenses'!$C$42:$F$42,'2. Expenses'!$E$30,TRUE)/12</f>
        <v>0</v>
      </c>
      <c r="O99" s="68">
        <f>VLOOKUP($C99,'2. Expenses'!$C$42:$F$42,'2. Expenses'!$E$30,TRUE)/12</f>
        <v>0</v>
      </c>
      <c r="P99" s="81">
        <f t="shared" si="17"/>
        <v>0</v>
      </c>
      <c r="Q99" s="10"/>
    </row>
    <row r="100" spans="1:17" ht="15">
      <c r="A100" s="1"/>
      <c r="B100" s="9"/>
      <c r="C100" s="3" t="s">
        <v>28</v>
      </c>
      <c r="D100" s="73">
        <f aca="true" t="shared" si="18" ref="D100:P100">SUM(D89:D99)</f>
        <v>0</v>
      </c>
      <c r="E100" s="73">
        <f t="shared" si="18"/>
        <v>0</v>
      </c>
      <c r="F100" s="73">
        <f t="shared" si="18"/>
        <v>0</v>
      </c>
      <c r="G100" s="73">
        <f t="shared" si="18"/>
        <v>0</v>
      </c>
      <c r="H100" s="73">
        <f t="shared" si="18"/>
        <v>0</v>
      </c>
      <c r="I100" s="73">
        <f t="shared" si="18"/>
        <v>0</v>
      </c>
      <c r="J100" s="73">
        <f t="shared" si="18"/>
        <v>0</v>
      </c>
      <c r="K100" s="73">
        <f t="shared" si="18"/>
        <v>0</v>
      </c>
      <c r="L100" s="73">
        <f t="shared" si="18"/>
        <v>0</v>
      </c>
      <c r="M100" s="73">
        <f t="shared" si="18"/>
        <v>0</v>
      </c>
      <c r="N100" s="73">
        <f t="shared" si="18"/>
        <v>0</v>
      </c>
      <c r="O100" s="87">
        <f t="shared" si="18"/>
        <v>0</v>
      </c>
      <c r="P100" s="88">
        <f t="shared" si="18"/>
        <v>0</v>
      </c>
      <c r="Q100" s="10"/>
    </row>
    <row r="101" spans="1:17" ht="15">
      <c r="A101" s="1"/>
      <c r="B101" s="9"/>
      <c r="C101" s="3"/>
      <c r="D101" s="11"/>
      <c r="E101" s="11"/>
      <c r="F101" s="11"/>
      <c r="G101" s="11"/>
      <c r="H101" s="11"/>
      <c r="I101" s="11"/>
      <c r="J101" s="11"/>
      <c r="K101" s="11"/>
      <c r="L101" s="11"/>
      <c r="M101" s="11"/>
      <c r="N101" s="11"/>
      <c r="O101" s="11"/>
      <c r="P101" s="11"/>
      <c r="Q101" s="10"/>
    </row>
    <row r="102" spans="1:17" ht="15">
      <c r="A102" s="1"/>
      <c r="B102" s="9"/>
      <c r="C102" s="3" t="s">
        <v>7</v>
      </c>
      <c r="D102" s="84">
        <v>0</v>
      </c>
      <c r="E102" s="84">
        <v>0</v>
      </c>
      <c r="F102" s="84">
        <v>0</v>
      </c>
      <c r="G102" s="84">
        <v>0</v>
      </c>
      <c r="H102" s="84">
        <v>0</v>
      </c>
      <c r="I102" s="84">
        <v>0</v>
      </c>
      <c r="J102" s="84">
        <v>0</v>
      </c>
      <c r="K102" s="84">
        <v>0</v>
      </c>
      <c r="L102" s="84">
        <v>0</v>
      </c>
      <c r="M102" s="84">
        <v>0</v>
      </c>
      <c r="N102" s="84">
        <v>0</v>
      </c>
      <c r="O102" s="84">
        <v>0</v>
      </c>
      <c r="P102" s="82">
        <f>SUM(D102:O102)</f>
        <v>0</v>
      </c>
      <c r="Q102" s="10"/>
    </row>
    <row r="103" spans="1:17" ht="15">
      <c r="A103" s="1"/>
      <c r="B103" s="9"/>
      <c r="C103" s="3"/>
      <c r="D103" s="11"/>
      <c r="E103" s="11"/>
      <c r="F103" s="11"/>
      <c r="G103" s="11"/>
      <c r="H103" s="11"/>
      <c r="I103" s="11"/>
      <c r="J103" s="11"/>
      <c r="K103" s="11"/>
      <c r="L103" s="11"/>
      <c r="M103" s="11"/>
      <c r="N103" s="11"/>
      <c r="O103" s="11"/>
      <c r="P103" s="11"/>
      <c r="Q103" s="10"/>
    </row>
    <row r="104" spans="1:17" ht="15">
      <c r="A104" s="1"/>
      <c r="B104" s="9"/>
      <c r="C104" s="3" t="s">
        <v>6</v>
      </c>
      <c r="D104" s="22">
        <f>D76+D86+D100+D102</f>
        <v>0</v>
      </c>
      <c r="E104" s="22">
        <f aca="true" t="shared" si="19" ref="E104:O104">E76+E86+E100+E102</f>
        <v>0</v>
      </c>
      <c r="F104" s="22">
        <f t="shared" si="19"/>
        <v>0</v>
      </c>
      <c r="G104" s="22">
        <f t="shared" si="19"/>
        <v>0</v>
      </c>
      <c r="H104" s="22">
        <f t="shared" si="19"/>
        <v>0</v>
      </c>
      <c r="I104" s="22">
        <f t="shared" si="19"/>
        <v>0</v>
      </c>
      <c r="J104" s="22">
        <f t="shared" si="19"/>
        <v>0</v>
      </c>
      <c r="K104" s="22">
        <f t="shared" si="19"/>
        <v>0</v>
      </c>
      <c r="L104" s="22">
        <f t="shared" si="19"/>
        <v>0</v>
      </c>
      <c r="M104" s="22">
        <f t="shared" si="19"/>
        <v>0</v>
      </c>
      <c r="N104" s="22">
        <f t="shared" si="19"/>
        <v>0</v>
      </c>
      <c r="O104" s="22">
        <f t="shared" si="19"/>
        <v>0</v>
      </c>
      <c r="P104" s="83">
        <f>SUM(D104:O104)</f>
        <v>0</v>
      </c>
      <c r="Q104" s="10"/>
    </row>
    <row r="105" spans="1:17" ht="15">
      <c r="A105" s="1"/>
      <c r="B105" s="9"/>
      <c r="C105" s="3"/>
      <c r="D105" s="18"/>
      <c r="E105" s="18"/>
      <c r="F105" s="18"/>
      <c r="G105" s="18"/>
      <c r="H105" s="18"/>
      <c r="I105" s="18"/>
      <c r="J105" s="18"/>
      <c r="K105" s="18"/>
      <c r="L105" s="18"/>
      <c r="M105" s="18"/>
      <c r="N105" s="18"/>
      <c r="O105" s="18"/>
      <c r="P105" s="18"/>
      <c r="Q105" s="10"/>
    </row>
    <row r="106" spans="1:17" ht="15">
      <c r="A106" s="1"/>
      <c r="B106" s="9"/>
      <c r="C106" s="3" t="s">
        <v>20</v>
      </c>
      <c r="D106" s="23">
        <f>D68-D104</f>
        <v>0</v>
      </c>
      <c r="E106" s="23">
        <f aca="true" t="shared" si="20" ref="E106:O106">E68-E104</f>
        <v>0</v>
      </c>
      <c r="F106" s="23">
        <f t="shared" si="20"/>
        <v>0</v>
      </c>
      <c r="G106" s="23">
        <f t="shared" si="20"/>
        <v>0</v>
      </c>
      <c r="H106" s="23">
        <f t="shared" si="20"/>
        <v>0</v>
      </c>
      <c r="I106" s="23">
        <f t="shared" si="20"/>
        <v>0</v>
      </c>
      <c r="J106" s="23">
        <f t="shared" si="20"/>
        <v>0</v>
      </c>
      <c r="K106" s="23">
        <f t="shared" si="20"/>
        <v>0</v>
      </c>
      <c r="L106" s="23">
        <f t="shared" si="20"/>
        <v>0</v>
      </c>
      <c r="M106" s="23">
        <f t="shared" si="20"/>
        <v>0</v>
      </c>
      <c r="N106" s="23">
        <f t="shared" si="20"/>
        <v>0</v>
      </c>
      <c r="O106" s="23">
        <f t="shared" si="20"/>
        <v>0</v>
      </c>
      <c r="P106" s="85">
        <f>P68-P104</f>
        <v>0</v>
      </c>
      <c r="Q106" s="10"/>
    </row>
    <row r="107" spans="1:17" ht="15">
      <c r="A107" s="1"/>
      <c r="B107" s="9"/>
      <c r="C107" s="3" t="s">
        <v>21</v>
      </c>
      <c r="D107" s="68">
        <f>IF(D106&lt;0,0,D106*'2. Expenses'!$D$5)</f>
        <v>0</v>
      </c>
      <c r="E107" s="68">
        <f>IF(E106&lt;0,0,E106*'2. Expenses'!$D$5)</f>
        <v>0</v>
      </c>
      <c r="F107" s="68">
        <f>IF(F106&lt;0,0,F106*'2. Expenses'!$D$5)</f>
        <v>0</v>
      </c>
      <c r="G107" s="68">
        <f>IF(G106&lt;0,0,G106*'2. Expenses'!$D$5)</f>
        <v>0</v>
      </c>
      <c r="H107" s="68">
        <f>IF(H106&lt;0,0,H106*'2. Expenses'!$D$5)</f>
        <v>0</v>
      </c>
      <c r="I107" s="68">
        <f>IF(I106&lt;0,0,I106*'2. Expenses'!$D$5)</f>
        <v>0</v>
      </c>
      <c r="J107" s="68">
        <f>IF(J106&lt;0,0,J106*'2. Expenses'!$D$5)</f>
        <v>0</v>
      </c>
      <c r="K107" s="68">
        <f>IF(K106&lt;0,0,K106*'2. Expenses'!$D$5)</f>
        <v>0</v>
      </c>
      <c r="L107" s="68">
        <f>IF(L106&lt;0,0,L106*'2. Expenses'!$D$5)</f>
        <v>0</v>
      </c>
      <c r="M107" s="68">
        <f>IF(M106&lt;0,0,M106*'2. Expenses'!$D$5)</f>
        <v>0</v>
      </c>
      <c r="N107" s="68">
        <f>IF(N106&lt;0,0,N106*'2. Expenses'!$D$5)</f>
        <v>0</v>
      </c>
      <c r="O107" s="68">
        <f>IF(O106&lt;0,0,O106*'2. Expenses'!$D$5)</f>
        <v>0</v>
      </c>
      <c r="P107" s="78">
        <f>SUM(D107:O107)</f>
        <v>0</v>
      </c>
      <c r="Q107" s="10"/>
    </row>
    <row r="108" spans="1:17" ht="15">
      <c r="A108" s="1"/>
      <c r="B108" s="9"/>
      <c r="C108" s="2" t="s">
        <v>5</v>
      </c>
      <c r="D108" s="89">
        <f>D106-D107</f>
        <v>0</v>
      </c>
      <c r="E108" s="89">
        <f aca="true" t="shared" si="21" ref="E108:P108">E106-E107</f>
        <v>0</v>
      </c>
      <c r="F108" s="89">
        <f t="shared" si="21"/>
        <v>0</v>
      </c>
      <c r="G108" s="89">
        <f t="shared" si="21"/>
        <v>0</v>
      </c>
      <c r="H108" s="89">
        <f t="shared" si="21"/>
        <v>0</v>
      </c>
      <c r="I108" s="89">
        <f t="shared" si="21"/>
        <v>0</v>
      </c>
      <c r="J108" s="89">
        <f t="shared" si="21"/>
        <v>0</v>
      </c>
      <c r="K108" s="89">
        <f t="shared" si="21"/>
        <v>0</v>
      </c>
      <c r="L108" s="89">
        <f t="shared" si="21"/>
        <v>0</v>
      </c>
      <c r="M108" s="89">
        <f t="shared" si="21"/>
        <v>0</v>
      </c>
      <c r="N108" s="89">
        <f t="shared" si="21"/>
        <v>0</v>
      </c>
      <c r="O108" s="89">
        <f t="shared" si="21"/>
        <v>0</v>
      </c>
      <c r="P108" s="89">
        <f t="shared" si="21"/>
        <v>0</v>
      </c>
      <c r="Q108" s="10"/>
    </row>
    <row r="109" spans="1:17" ht="15">
      <c r="A109" s="1"/>
      <c r="B109" s="9"/>
      <c r="C109" s="2"/>
      <c r="D109" s="18"/>
      <c r="E109" s="18"/>
      <c r="F109" s="18"/>
      <c r="G109" s="18"/>
      <c r="H109" s="18"/>
      <c r="I109" s="18"/>
      <c r="J109" s="18"/>
      <c r="K109" s="18"/>
      <c r="L109" s="18"/>
      <c r="M109" s="18"/>
      <c r="N109" s="18"/>
      <c r="O109" s="18"/>
      <c r="P109" s="18"/>
      <c r="Q109" s="10"/>
    </row>
    <row r="110" spans="1:17" ht="15">
      <c r="A110" s="1"/>
      <c r="B110" s="9"/>
      <c r="C110" s="19" t="s">
        <v>22</v>
      </c>
      <c r="D110" s="18"/>
      <c r="E110" s="18"/>
      <c r="F110" s="18"/>
      <c r="G110" s="18"/>
      <c r="H110" s="18"/>
      <c r="I110" s="18"/>
      <c r="J110" s="18"/>
      <c r="K110" s="18"/>
      <c r="L110" s="18"/>
      <c r="M110" s="18"/>
      <c r="N110" s="18"/>
      <c r="O110" s="18"/>
      <c r="P110" s="18"/>
      <c r="Q110" s="10"/>
    </row>
    <row r="111" spans="1:17" ht="15">
      <c r="A111" s="1"/>
      <c r="B111" s="9"/>
      <c r="C111" s="7" t="s">
        <v>60</v>
      </c>
      <c r="D111" s="68">
        <f>$P$56</f>
        <v>0</v>
      </c>
      <c r="E111" s="68">
        <f>D113</f>
        <v>0</v>
      </c>
      <c r="F111" s="68">
        <f aca="true" t="shared" si="22" ref="F111:O111">E113</f>
        <v>0</v>
      </c>
      <c r="G111" s="68">
        <f t="shared" si="22"/>
        <v>0</v>
      </c>
      <c r="H111" s="68">
        <f t="shared" si="22"/>
        <v>0</v>
      </c>
      <c r="I111" s="68">
        <f t="shared" si="22"/>
        <v>0</v>
      </c>
      <c r="J111" s="68">
        <f t="shared" si="22"/>
        <v>0</v>
      </c>
      <c r="K111" s="68">
        <f t="shared" si="22"/>
        <v>0</v>
      </c>
      <c r="L111" s="68">
        <f t="shared" si="22"/>
        <v>0</v>
      </c>
      <c r="M111" s="68">
        <f t="shared" si="22"/>
        <v>0</v>
      </c>
      <c r="N111" s="68">
        <f t="shared" si="22"/>
        <v>0</v>
      </c>
      <c r="O111" s="68">
        <f t="shared" si="22"/>
        <v>0</v>
      </c>
      <c r="P111" s="78">
        <f>D111</f>
        <v>0</v>
      </c>
      <c r="Q111" s="10"/>
    </row>
    <row r="112" spans="1:17" ht="15">
      <c r="A112" s="1"/>
      <c r="B112" s="9"/>
      <c r="C112" s="7" t="s">
        <v>61</v>
      </c>
      <c r="D112" s="97">
        <f>D108</f>
        <v>0</v>
      </c>
      <c r="E112" s="97">
        <f aca="true" t="shared" si="23" ref="E112:O112">E108</f>
        <v>0</v>
      </c>
      <c r="F112" s="97">
        <f t="shared" si="23"/>
        <v>0</v>
      </c>
      <c r="G112" s="97">
        <f t="shared" si="23"/>
        <v>0</v>
      </c>
      <c r="H112" s="97">
        <f t="shared" si="23"/>
        <v>0</v>
      </c>
      <c r="I112" s="97">
        <f t="shared" si="23"/>
        <v>0</v>
      </c>
      <c r="J112" s="97">
        <f t="shared" si="23"/>
        <v>0</v>
      </c>
      <c r="K112" s="97">
        <f t="shared" si="23"/>
        <v>0</v>
      </c>
      <c r="L112" s="97">
        <f t="shared" si="23"/>
        <v>0</v>
      </c>
      <c r="M112" s="97">
        <f t="shared" si="23"/>
        <v>0</v>
      </c>
      <c r="N112" s="97">
        <f t="shared" si="23"/>
        <v>0</v>
      </c>
      <c r="O112" s="97">
        <f t="shared" si="23"/>
        <v>0</v>
      </c>
      <c r="P112" s="98">
        <f>SUM(D112:O112)</f>
        <v>0</v>
      </c>
      <c r="Q112" s="10"/>
    </row>
    <row r="113" spans="1:17" ht="15.75" thickBot="1">
      <c r="A113" s="1"/>
      <c r="B113" s="9"/>
      <c r="C113" s="7" t="s">
        <v>8</v>
      </c>
      <c r="D113" s="99">
        <f>D111+D112</f>
        <v>0</v>
      </c>
      <c r="E113" s="99">
        <f>E111+E112</f>
        <v>0</v>
      </c>
      <c r="F113" s="99">
        <f>F111+F112</f>
        <v>0</v>
      </c>
      <c r="G113" s="99">
        <f>G111+G112</f>
        <v>0</v>
      </c>
      <c r="H113" s="99">
        <f>H111+H112</f>
        <v>0</v>
      </c>
      <c r="I113" s="99">
        <f>I111+I112</f>
        <v>0</v>
      </c>
      <c r="J113" s="99">
        <f>J111+J112</f>
        <v>0</v>
      </c>
      <c r="K113" s="99">
        <f>K111+K112</f>
        <v>0</v>
      </c>
      <c r="L113" s="99">
        <f>L111+L112</f>
        <v>0</v>
      </c>
      <c r="M113" s="99">
        <f>M111+M112</f>
        <v>0</v>
      </c>
      <c r="N113" s="99">
        <f>N111+N112</f>
        <v>0</v>
      </c>
      <c r="O113" s="99">
        <f>O111+O112</f>
        <v>0</v>
      </c>
      <c r="P113" s="108">
        <f>SUM(P111:P112)</f>
        <v>0</v>
      </c>
      <c r="Q113" s="10"/>
    </row>
    <row r="114" spans="1:17" ht="15.75" thickTop="1">
      <c r="A114" s="1"/>
      <c r="B114" s="12"/>
      <c r="C114" s="4"/>
      <c r="D114" s="4"/>
      <c r="E114" s="4"/>
      <c r="F114" s="4"/>
      <c r="G114" s="4"/>
      <c r="H114" s="4"/>
      <c r="I114" s="4"/>
      <c r="J114" s="4"/>
      <c r="K114" s="4"/>
      <c r="L114" s="4"/>
      <c r="M114" s="4"/>
      <c r="N114" s="4"/>
      <c r="O114" s="4"/>
      <c r="P114" s="4"/>
      <c r="Q114" s="13"/>
    </row>
    <row r="115" spans="1:17" ht="15">
      <c r="A115" s="1"/>
      <c r="B115" s="1"/>
      <c r="C115" s="1"/>
      <c r="D115" s="1"/>
      <c r="E115" s="1"/>
      <c r="F115" s="1"/>
      <c r="G115" s="1"/>
      <c r="H115" s="1"/>
      <c r="I115" s="1"/>
      <c r="J115" s="1"/>
      <c r="K115" s="1"/>
      <c r="L115" s="1"/>
      <c r="M115" s="1"/>
      <c r="N115" s="1"/>
      <c r="O115" s="1"/>
      <c r="P115" s="1"/>
      <c r="Q115" s="1"/>
    </row>
    <row r="116" spans="1:17" ht="15">
      <c r="A116" s="1"/>
      <c r="B116" s="1"/>
      <c r="C116" s="1"/>
      <c r="D116" s="1"/>
      <c r="E116" s="1"/>
      <c r="F116" s="1"/>
      <c r="G116" s="1"/>
      <c r="H116" s="1"/>
      <c r="I116" s="1"/>
      <c r="J116" s="1"/>
      <c r="K116" s="1"/>
      <c r="L116" s="1"/>
      <c r="M116" s="1"/>
      <c r="N116" s="1"/>
      <c r="O116" s="1"/>
      <c r="P116" s="1"/>
      <c r="Q116" s="1"/>
    </row>
    <row r="117" spans="1:17" ht="15">
      <c r="A117" s="1"/>
      <c r="B117" s="1"/>
      <c r="C117" s="1"/>
      <c r="D117" s="15"/>
      <c r="E117" s="15"/>
      <c r="F117" s="15"/>
      <c r="G117" s="15"/>
      <c r="H117" s="15"/>
      <c r="I117" s="15"/>
      <c r="J117" s="15"/>
      <c r="K117" s="15"/>
      <c r="L117" s="15"/>
      <c r="M117" s="15"/>
      <c r="N117" s="15"/>
      <c r="O117" s="15"/>
      <c r="P117" s="1"/>
      <c r="Q117" s="1"/>
    </row>
    <row r="118" spans="1:17" ht="18.75">
      <c r="A118" s="1"/>
      <c r="B118" s="53" t="str">
        <f>"Provider Operating Model P&amp;L - "&amp;TEXT(C120,"####")</f>
        <v>Provider Operating Model P&amp;L - 2016</v>
      </c>
      <c r="C118" s="6"/>
      <c r="D118" s="6"/>
      <c r="E118" s="6"/>
      <c r="F118" s="6"/>
      <c r="G118" s="6"/>
      <c r="H118" s="6"/>
      <c r="I118" s="6"/>
      <c r="J118" s="6"/>
      <c r="K118" s="6"/>
      <c r="L118" s="6"/>
      <c r="M118" s="6"/>
      <c r="N118" s="6"/>
      <c r="O118" s="6"/>
      <c r="P118" s="6"/>
      <c r="Q118" s="14"/>
    </row>
    <row r="119" spans="1:17" ht="15">
      <c r="A119" s="1"/>
      <c r="B119" s="9"/>
      <c r="C119" s="3"/>
      <c r="D119" s="16"/>
      <c r="E119" s="17"/>
      <c r="F119" s="17"/>
      <c r="G119" s="17"/>
      <c r="H119" s="17"/>
      <c r="I119" s="17"/>
      <c r="J119" s="17"/>
      <c r="K119" s="17"/>
      <c r="L119" s="17"/>
      <c r="M119" s="17"/>
      <c r="N119" s="17"/>
      <c r="O119" s="17"/>
      <c r="P119" s="3"/>
      <c r="Q119" s="10"/>
    </row>
    <row r="120" spans="1:17" ht="15">
      <c r="A120" s="1"/>
      <c r="B120" s="9"/>
      <c r="C120" s="37">
        <f>'2. Expenses'!$D$6+2</f>
        <v>2016</v>
      </c>
      <c r="D120" s="36">
        <f>DATE(C120,7,1)</f>
        <v>42552</v>
      </c>
      <c r="E120" s="36">
        <f>EDATE(D120,1)</f>
        <v>42583</v>
      </c>
      <c r="F120" s="36">
        <f aca="true" t="shared" si="24" ref="F120:O120">EDATE(E120,1)</f>
        <v>42614</v>
      </c>
      <c r="G120" s="36">
        <f t="shared" si="24"/>
        <v>42644</v>
      </c>
      <c r="H120" s="36">
        <f t="shared" si="24"/>
        <v>42675</v>
      </c>
      <c r="I120" s="36">
        <f t="shared" si="24"/>
        <v>42705</v>
      </c>
      <c r="J120" s="36">
        <f t="shared" si="24"/>
        <v>42736</v>
      </c>
      <c r="K120" s="36">
        <f t="shared" si="24"/>
        <v>42767</v>
      </c>
      <c r="L120" s="36">
        <f t="shared" si="24"/>
        <v>42795</v>
      </c>
      <c r="M120" s="36">
        <f t="shared" si="24"/>
        <v>42826</v>
      </c>
      <c r="N120" s="36">
        <f t="shared" si="24"/>
        <v>42856</v>
      </c>
      <c r="O120" s="36">
        <f t="shared" si="24"/>
        <v>42887</v>
      </c>
      <c r="P120" s="77" t="s">
        <v>0</v>
      </c>
      <c r="Q120" s="10"/>
    </row>
    <row r="121" spans="1:17" ht="15">
      <c r="A121" s="1"/>
      <c r="B121" s="9"/>
      <c r="C121" s="3" t="s">
        <v>2</v>
      </c>
      <c r="D121" s="68">
        <f>'4. Provider Service Revenue'!D42</f>
        <v>0</v>
      </c>
      <c r="E121" s="68">
        <f>'4. Provider Service Revenue'!E42</f>
        <v>0</v>
      </c>
      <c r="F121" s="68">
        <f>'4. Provider Service Revenue'!F42</f>
        <v>0</v>
      </c>
      <c r="G121" s="68">
        <f>'4. Provider Service Revenue'!G42</f>
        <v>0</v>
      </c>
      <c r="H121" s="68">
        <f>'4. Provider Service Revenue'!H42</f>
        <v>0</v>
      </c>
      <c r="I121" s="68">
        <f>'4. Provider Service Revenue'!I42</f>
        <v>0</v>
      </c>
      <c r="J121" s="68">
        <f>'4. Provider Service Revenue'!J42</f>
        <v>0</v>
      </c>
      <c r="K121" s="68">
        <f>'4. Provider Service Revenue'!K42</f>
        <v>0</v>
      </c>
      <c r="L121" s="68">
        <f>'4. Provider Service Revenue'!L42</f>
        <v>0</v>
      </c>
      <c r="M121" s="68">
        <f>'4. Provider Service Revenue'!M42</f>
        <v>0</v>
      </c>
      <c r="N121" s="68">
        <f>'4. Provider Service Revenue'!N42</f>
        <v>0</v>
      </c>
      <c r="O121" s="68">
        <f>'4. Provider Service Revenue'!O42</f>
        <v>0</v>
      </c>
      <c r="P121" s="78">
        <f>SUM(D121:O121)</f>
        <v>0</v>
      </c>
      <c r="Q121" s="72"/>
    </row>
    <row r="122" spans="1:17" ht="15">
      <c r="A122" s="1"/>
      <c r="B122" s="9"/>
      <c r="C122" s="3" t="s">
        <v>19</v>
      </c>
      <c r="D122" s="70">
        <v>0</v>
      </c>
      <c r="E122" s="70">
        <v>0</v>
      </c>
      <c r="F122" s="70">
        <v>0</v>
      </c>
      <c r="G122" s="70">
        <v>0</v>
      </c>
      <c r="H122" s="70">
        <v>0</v>
      </c>
      <c r="I122" s="70">
        <v>0</v>
      </c>
      <c r="J122" s="70">
        <v>0</v>
      </c>
      <c r="K122" s="70">
        <v>0</v>
      </c>
      <c r="L122" s="70">
        <v>0</v>
      </c>
      <c r="M122" s="70">
        <v>0</v>
      </c>
      <c r="N122" s="70">
        <v>0</v>
      </c>
      <c r="O122" s="75">
        <v>0</v>
      </c>
      <c r="P122" s="78">
        <f>SUM(D122:O122)</f>
        <v>0</v>
      </c>
      <c r="Q122" s="10"/>
    </row>
    <row r="123" spans="1:17" ht="15">
      <c r="A123" s="1"/>
      <c r="B123" s="9"/>
      <c r="C123" s="3" t="s">
        <v>3</v>
      </c>
      <c r="D123" s="70">
        <v>0</v>
      </c>
      <c r="E123" s="70">
        <v>0</v>
      </c>
      <c r="F123" s="70">
        <v>0</v>
      </c>
      <c r="G123" s="70">
        <v>0</v>
      </c>
      <c r="H123" s="70">
        <v>0</v>
      </c>
      <c r="I123" s="70">
        <v>0</v>
      </c>
      <c r="J123" s="70">
        <v>0</v>
      </c>
      <c r="K123" s="70">
        <v>0</v>
      </c>
      <c r="L123" s="70">
        <v>0</v>
      </c>
      <c r="M123" s="70">
        <v>0</v>
      </c>
      <c r="N123" s="70">
        <v>0</v>
      </c>
      <c r="O123" s="75">
        <v>0</v>
      </c>
      <c r="P123" s="78">
        <f>SUM(D123:O123)</f>
        <v>0</v>
      </c>
      <c r="Q123" s="10"/>
    </row>
    <row r="124" spans="1:17" ht="15">
      <c r="A124" s="1"/>
      <c r="B124" s="9"/>
      <c r="C124" s="3" t="s">
        <v>1</v>
      </c>
      <c r="D124" s="71">
        <v>0</v>
      </c>
      <c r="E124" s="71">
        <v>0</v>
      </c>
      <c r="F124" s="71">
        <v>0</v>
      </c>
      <c r="G124" s="71">
        <v>0</v>
      </c>
      <c r="H124" s="71">
        <v>0</v>
      </c>
      <c r="I124" s="71">
        <v>0</v>
      </c>
      <c r="J124" s="71">
        <v>0</v>
      </c>
      <c r="K124" s="71">
        <v>0</v>
      </c>
      <c r="L124" s="71">
        <v>0</v>
      </c>
      <c r="M124" s="71">
        <v>0</v>
      </c>
      <c r="N124" s="71">
        <v>0</v>
      </c>
      <c r="O124" s="76">
        <v>0</v>
      </c>
      <c r="P124" s="78">
        <f>SUM(D124:O124)</f>
        <v>0</v>
      </c>
      <c r="Q124" s="10"/>
    </row>
    <row r="125" spans="1:17" ht="15">
      <c r="A125" s="1"/>
      <c r="B125" s="9"/>
      <c r="C125" s="2" t="s">
        <v>4</v>
      </c>
      <c r="D125" s="73">
        <f>SUM(D121:D124)</f>
        <v>0</v>
      </c>
      <c r="E125" s="73">
        <f aca="true" t="shared" si="25" ref="E125:P125">SUM(E121:E124)</f>
        <v>0</v>
      </c>
      <c r="F125" s="73">
        <f t="shared" si="25"/>
        <v>0</v>
      </c>
      <c r="G125" s="73">
        <f t="shared" si="25"/>
        <v>0</v>
      </c>
      <c r="H125" s="73">
        <f t="shared" si="25"/>
        <v>0</v>
      </c>
      <c r="I125" s="73">
        <f t="shared" si="25"/>
        <v>0</v>
      </c>
      <c r="J125" s="73">
        <f t="shared" si="25"/>
        <v>0</v>
      </c>
      <c r="K125" s="73">
        <f t="shared" si="25"/>
        <v>0</v>
      </c>
      <c r="L125" s="73">
        <f t="shared" si="25"/>
        <v>0</v>
      </c>
      <c r="M125" s="73">
        <f t="shared" si="25"/>
        <v>0</v>
      </c>
      <c r="N125" s="73">
        <f t="shared" si="25"/>
        <v>0</v>
      </c>
      <c r="O125" s="73">
        <f t="shared" si="25"/>
        <v>0</v>
      </c>
      <c r="P125" s="79">
        <f t="shared" si="25"/>
        <v>0</v>
      </c>
      <c r="Q125" s="10"/>
    </row>
    <row r="126" spans="1:17" ht="15">
      <c r="A126" s="1"/>
      <c r="B126" s="9"/>
      <c r="C126" s="2"/>
      <c r="D126" s="18"/>
      <c r="E126" s="18"/>
      <c r="F126" s="18"/>
      <c r="G126" s="18"/>
      <c r="H126" s="18"/>
      <c r="I126" s="18"/>
      <c r="J126" s="18"/>
      <c r="K126" s="18"/>
      <c r="L126" s="18"/>
      <c r="M126" s="18"/>
      <c r="N126" s="18"/>
      <c r="O126" s="18"/>
      <c r="P126" s="18"/>
      <c r="Q126" s="10"/>
    </row>
    <row r="127" spans="1:17" ht="15">
      <c r="A127" s="1"/>
      <c r="B127" s="9"/>
      <c r="C127" s="19" t="s">
        <v>29</v>
      </c>
      <c r="D127" s="18"/>
      <c r="E127" s="18"/>
      <c r="F127" s="18"/>
      <c r="G127" s="18"/>
      <c r="H127" s="18"/>
      <c r="I127" s="18"/>
      <c r="J127" s="18"/>
      <c r="K127" s="18"/>
      <c r="L127" s="18"/>
      <c r="M127" s="18"/>
      <c r="N127" s="18"/>
      <c r="O127" s="18"/>
      <c r="P127" s="18"/>
      <c r="Q127" s="10"/>
    </row>
    <row r="128" spans="1:17" ht="15">
      <c r="A128" s="1"/>
      <c r="B128" s="9"/>
      <c r="C128" t="s">
        <v>54</v>
      </c>
      <c r="D128" s="68">
        <f>VLOOKUP($C128,'2. Expenses'!$C$13:$F$14,'2. Expenses'!$F$11,TRUE)/12</f>
        <v>0</v>
      </c>
      <c r="E128" s="68">
        <f>VLOOKUP($C128,'2. Expenses'!$C$13:$F$14,'2. Expenses'!$F$11,TRUE)/12</f>
        <v>0</v>
      </c>
      <c r="F128" s="68">
        <f>VLOOKUP($C128,'2. Expenses'!$C$13:$F$14,'2. Expenses'!$F$11,TRUE)/12</f>
        <v>0</v>
      </c>
      <c r="G128" s="68">
        <f>VLOOKUP($C128,'2. Expenses'!$C$13:$F$14,'2. Expenses'!$F$11,TRUE)/12</f>
        <v>0</v>
      </c>
      <c r="H128" s="68">
        <f>VLOOKUP($C128,'2. Expenses'!$C$13:$F$14,'2. Expenses'!$F$11,TRUE)/12</f>
        <v>0</v>
      </c>
      <c r="I128" s="68">
        <f>VLOOKUP($C128,'2. Expenses'!$C$13:$F$14,'2. Expenses'!$F$11,TRUE)/12</f>
        <v>0</v>
      </c>
      <c r="J128" s="68">
        <f>VLOOKUP($C128,'2. Expenses'!$C$13:$F$14,'2. Expenses'!$F$11,TRUE)/12</f>
        <v>0</v>
      </c>
      <c r="K128" s="68">
        <f>VLOOKUP($C128,'2. Expenses'!$C$13:$F$14,'2. Expenses'!$F$11,TRUE)/12</f>
        <v>0</v>
      </c>
      <c r="L128" s="68">
        <f>VLOOKUP($C128,'2. Expenses'!$C$13:$F$14,'2. Expenses'!$F$11,TRUE)/12</f>
        <v>0</v>
      </c>
      <c r="M128" s="68">
        <f>VLOOKUP($C128,'2. Expenses'!$C$13:$F$14,'2. Expenses'!$F$11,TRUE)/12</f>
        <v>0</v>
      </c>
      <c r="N128" s="68">
        <f>VLOOKUP($C128,'2. Expenses'!$C$13:$F$14,'2. Expenses'!$F$11,TRUE)/12</f>
        <v>0</v>
      </c>
      <c r="O128" s="68">
        <f>VLOOKUP($C128,'2. Expenses'!$C$13:$F$14,'2. Expenses'!$F$11,TRUE)/12</f>
        <v>0</v>
      </c>
      <c r="P128" s="80">
        <f>SUM(D128:O128)</f>
        <v>0</v>
      </c>
      <c r="Q128" s="10"/>
    </row>
    <row r="129" spans="1:17" ht="15">
      <c r="A129" s="1"/>
      <c r="B129" s="9"/>
      <c r="C129" t="s">
        <v>23</v>
      </c>
      <c r="D129" s="68">
        <f>VLOOKUP($C129,'2. Expenses'!$C$13:$F$14,'2. Expenses'!$F$11,TRUE)/12</f>
        <v>0</v>
      </c>
      <c r="E129" s="68">
        <f>VLOOKUP($C129,'2. Expenses'!$C$13:$F$14,'2. Expenses'!$F$11,TRUE)/12</f>
        <v>0</v>
      </c>
      <c r="F129" s="68">
        <f>VLOOKUP($C129,'2. Expenses'!$C$13:$F$14,'2. Expenses'!$F$11,TRUE)/12</f>
        <v>0</v>
      </c>
      <c r="G129" s="68">
        <f>VLOOKUP($C129,'2. Expenses'!$C$13:$F$14,'2. Expenses'!$F$11,TRUE)/12</f>
        <v>0</v>
      </c>
      <c r="H129" s="68">
        <f>VLOOKUP($C129,'2. Expenses'!$C$13:$F$14,'2. Expenses'!$F$11,TRUE)/12</f>
        <v>0</v>
      </c>
      <c r="I129" s="68">
        <f>VLOOKUP($C129,'2. Expenses'!$C$13:$F$14,'2. Expenses'!$F$11,TRUE)/12</f>
        <v>0</v>
      </c>
      <c r="J129" s="68">
        <f>VLOOKUP($C129,'2. Expenses'!$C$13:$F$14,'2. Expenses'!$F$11,TRUE)/12</f>
        <v>0</v>
      </c>
      <c r="K129" s="68">
        <f>VLOOKUP($C129,'2. Expenses'!$C$13:$F$14,'2. Expenses'!$F$11,TRUE)/12</f>
        <v>0</v>
      </c>
      <c r="L129" s="68">
        <f>VLOOKUP($C129,'2. Expenses'!$C$13:$F$14,'2. Expenses'!$F$11,TRUE)/12</f>
        <v>0</v>
      </c>
      <c r="M129" s="68">
        <f>VLOOKUP($C129,'2. Expenses'!$C$13:$F$14,'2. Expenses'!$F$11,TRUE)/12</f>
        <v>0</v>
      </c>
      <c r="N129" s="68">
        <f>VLOOKUP($C129,'2. Expenses'!$C$13:$F$14,'2. Expenses'!$F$11,TRUE)/12</f>
        <v>0</v>
      </c>
      <c r="O129" s="68">
        <f>VLOOKUP($C129,'2. Expenses'!$C$13:$F$14,'2. Expenses'!$F$11,TRUE)/12</f>
        <v>0</v>
      </c>
      <c r="P129" s="78">
        <f>SUM(D129:O129)</f>
        <v>0</v>
      </c>
      <c r="Q129" s="10"/>
    </row>
    <row r="130" spans="1:17" ht="15">
      <c r="A130" s="1"/>
      <c r="B130" s="9"/>
      <c r="C130" t="s">
        <v>55</v>
      </c>
      <c r="D130" s="68">
        <f>VLOOKUP($C130,'2. Expenses'!$C$13:$F$17,'2. Expenses'!$F$11,TRUE)/12</f>
        <v>0</v>
      </c>
      <c r="E130" s="68">
        <f>VLOOKUP($C130,'2. Expenses'!$C$13:$F$17,'2. Expenses'!$F$11,TRUE)/12</f>
        <v>0</v>
      </c>
      <c r="F130" s="68">
        <f>VLOOKUP($C130,'2. Expenses'!$C$13:$F$17,'2. Expenses'!$F$11,TRUE)/12</f>
        <v>0</v>
      </c>
      <c r="G130" s="68">
        <f>VLOOKUP($C130,'2. Expenses'!$C$13:$F$17,'2. Expenses'!$F$11,TRUE)/12</f>
        <v>0</v>
      </c>
      <c r="H130" s="68">
        <f>VLOOKUP($C130,'2. Expenses'!$C$13:$F$17,'2. Expenses'!$F$11,TRUE)/12</f>
        <v>0</v>
      </c>
      <c r="I130" s="68">
        <f>VLOOKUP($C130,'2. Expenses'!$C$13:$F$17,'2. Expenses'!$F$11,TRUE)/12</f>
        <v>0</v>
      </c>
      <c r="J130" s="68">
        <f>VLOOKUP($C130,'2. Expenses'!$C$13:$F$17,'2. Expenses'!$F$11,TRUE)/12</f>
        <v>0</v>
      </c>
      <c r="K130" s="68">
        <f>VLOOKUP($C130,'2. Expenses'!$C$13:$F$17,'2. Expenses'!$F$11,TRUE)/12</f>
        <v>0</v>
      </c>
      <c r="L130" s="68">
        <f>VLOOKUP($C130,'2. Expenses'!$C$13:$F$17,'2. Expenses'!$F$11,TRUE)/12</f>
        <v>0</v>
      </c>
      <c r="M130" s="68">
        <f>VLOOKUP($C130,'2. Expenses'!$C$13:$F$17,'2. Expenses'!$F$11,TRUE)/12</f>
        <v>0</v>
      </c>
      <c r="N130" s="68">
        <f>VLOOKUP($C130,'2. Expenses'!$C$13:$F$17,'2. Expenses'!$F$11,TRUE)/12</f>
        <v>0</v>
      </c>
      <c r="O130" s="68">
        <f>VLOOKUP($C130,'2. Expenses'!$C$13:$F$17,'2. Expenses'!$F$11,TRUE)/12</f>
        <v>0</v>
      </c>
      <c r="P130" s="78">
        <f>SUM(D130:O130)</f>
        <v>0</v>
      </c>
      <c r="Q130" s="10"/>
    </row>
    <row r="131" spans="1:17" ht="15">
      <c r="A131" s="1"/>
      <c r="B131" s="9"/>
      <c r="C131" t="s">
        <v>24</v>
      </c>
      <c r="D131" s="68">
        <f>VLOOKUP($C131,'2. Expenses'!$C$16:$F$17,'2. Expenses'!$F$11,TRUE)/12</f>
        <v>0</v>
      </c>
      <c r="E131" s="68">
        <f>VLOOKUP($C131,'2. Expenses'!$C$16:$F$17,'2. Expenses'!$F$11,TRUE)/12</f>
        <v>0</v>
      </c>
      <c r="F131" s="68">
        <f>VLOOKUP($C131,'2. Expenses'!$C$16:$F$17,'2. Expenses'!$F$11,TRUE)/12</f>
        <v>0</v>
      </c>
      <c r="G131" s="68">
        <f>VLOOKUP($C131,'2. Expenses'!$C$16:$F$17,'2. Expenses'!$F$11,TRUE)/12</f>
        <v>0</v>
      </c>
      <c r="H131" s="68">
        <f>VLOOKUP($C131,'2. Expenses'!$C$16:$F$17,'2. Expenses'!$F$11,TRUE)/12</f>
        <v>0</v>
      </c>
      <c r="I131" s="68">
        <f>VLOOKUP($C131,'2. Expenses'!$C$16:$F$17,'2. Expenses'!$F$11,TRUE)/12</f>
        <v>0</v>
      </c>
      <c r="J131" s="68">
        <f>VLOOKUP($C131,'2. Expenses'!$C$16:$F$17,'2. Expenses'!$F$11,TRUE)/12</f>
        <v>0</v>
      </c>
      <c r="K131" s="68">
        <f>VLOOKUP($C131,'2. Expenses'!$C$16:$F$17,'2. Expenses'!$F$11,TRUE)/12</f>
        <v>0</v>
      </c>
      <c r="L131" s="68">
        <f>VLOOKUP($C131,'2. Expenses'!$C$16:$F$17,'2. Expenses'!$F$11,TRUE)/12</f>
        <v>0</v>
      </c>
      <c r="M131" s="68">
        <f>VLOOKUP($C131,'2. Expenses'!$C$16:$F$17,'2. Expenses'!$F$11,TRUE)/12</f>
        <v>0</v>
      </c>
      <c r="N131" s="68">
        <f>VLOOKUP($C131,'2. Expenses'!$C$16:$F$17,'2. Expenses'!$F$11,TRUE)/12</f>
        <v>0</v>
      </c>
      <c r="O131" s="68">
        <f>VLOOKUP($C131,'2. Expenses'!$C$16:$F$17,'2. Expenses'!$F$11,TRUE)/12</f>
        <v>0</v>
      </c>
      <c r="P131" s="78">
        <f>SUM(D131:O131)</f>
        <v>0</v>
      </c>
      <c r="Q131" s="10"/>
    </row>
    <row r="132" spans="1:17" ht="15">
      <c r="A132" s="1"/>
      <c r="B132" s="9"/>
      <c r="C132" t="s">
        <v>56</v>
      </c>
      <c r="D132" s="68">
        <f>VLOOKUP($C132,'2. Expenses'!$C$17:$F$17,'2. Expenses'!$F$11,TRUE)/12</f>
        <v>0</v>
      </c>
      <c r="E132" s="68">
        <f>VLOOKUP($C132,'2. Expenses'!$C$17:$F$17,'2. Expenses'!$F$11,TRUE)/12</f>
        <v>0</v>
      </c>
      <c r="F132" s="68">
        <f>VLOOKUP($C132,'2. Expenses'!$C$17:$F$17,'2. Expenses'!$F$11,TRUE)/12</f>
        <v>0</v>
      </c>
      <c r="G132" s="68">
        <f>VLOOKUP($C132,'2. Expenses'!$C$17:$F$17,'2. Expenses'!$F$11,TRUE)/12</f>
        <v>0</v>
      </c>
      <c r="H132" s="68">
        <f>VLOOKUP($C132,'2. Expenses'!$C$17:$F$17,'2. Expenses'!$F$11,TRUE)/12</f>
        <v>0</v>
      </c>
      <c r="I132" s="68">
        <f>VLOOKUP($C132,'2. Expenses'!$C$17:$F$17,'2. Expenses'!$F$11,TRUE)/12</f>
        <v>0</v>
      </c>
      <c r="J132" s="68">
        <f>VLOOKUP($C132,'2. Expenses'!$C$17:$F$17,'2. Expenses'!$F$11,TRUE)/12</f>
        <v>0</v>
      </c>
      <c r="K132" s="68">
        <f>VLOOKUP($C132,'2. Expenses'!$C$17:$F$17,'2. Expenses'!$F$11,TRUE)/12</f>
        <v>0</v>
      </c>
      <c r="L132" s="68">
        <f>VLOOKUP($C132,'2. Expenses'!$C$17:$F$17,'2. Expenses'!$F$11,TRUE)/12</f>
        <v>0</v>
      </c>
      <c r="M132" s="68">
        <f>VLOOKUP($C132,'2. Expenses'!$C$17:$F$17,'2. Expenses'!$F$11,TRUE)/12</f>
        <v>0</v>
      </c>
      <c r="N132" s="68">
        <f>VLOOKUP($C132,'2. Expenses'!$C$17:$F$17,'2. Expenses'!$F$11,TRUE)/12</f>
        <v>0</v>
      </c>
      <c r="O132" s="68">
        <f>VLOOKUP($C132,'2. Expenses'!$C$17:$F$17,'2. Expenses'!$F$11,TRUE)/12</f>
        <v>0</v>
      </c>
      <c r="P132" s="81">
        <f>SUM(D132:O132)</f>
        <v>0</v>
      </c>
      <c r="Q132" s="10"/>
    </row>
    <row r="133" spans="1:17" ht="15">
      <c r="A133" s="1"/>
      <c r="B133" s="9"/>
      <c r="C133" t="s">
        <v>30</v>
      </c>
      <c r="D133" s="89">
        <f>SUM(D128:D132)</f>
        <v>0</v>
      </c>
      <c r="E133" s="89">
        <f>SUM(E128:E132)</f>
        <v>0</v>
      </c>
      <c r="F133" s="89">
        <f>SUM(F128:F132)</f>
        <v>0</v>
      </c>
      <c r="G133" s="89">
        <f>SUM(G128:G132)</f>
        <v>0</v>
      </c>
      <c r="H133" s="89">
        <f>SUM(H128:H132)</f>
        <v>0</v>
      </c>
      <c r="I133" s="89">
        <f>SUM(I128:I132)</f>
        <v>0</v>
      </c>
      <c r="J133" s="89">
        <f>SUM(J128:J132)</f>
        <v>0</v>
      </c>
      <c r="K133" s="89">
        <f>SUM(K128:K132)</f>
        <v>0</v>
      </c>
      <c r="L133" s="89">
        <f>SUM(L128:L132)</f>
        <v>0</v>
      </c>
      <c r="M133" s="89">
        <f>SUM(M128:M132)</f>
        <v>0</v>
      </c>
      <c r="N133" s="89">
        <f>SUM(N128:N132)</f>
        <v>0</v>
      </c>
      <c r="O133" s="89">
        <f>SUM(O128:O132)</f>
        <v>0</v>
      </c>
      <c r="P133" s="109">
        <f>SUM(P128:P132)</f>
        <v>0</v>
      </c>
      <c r="Q133" s="10"/>
    </row>
    <row r="134" spans="1:17" ht="15">
      <c r="A134" s="1"/>
      <c r="B134" s="9"/>
      <c r="C134" s="3"/>
      <c r="D134" s="11"/>
      <c r="E134" s="11"/>
      <c r="F134" s="11"/>
      <c r="G134" s="11"/>
      <c r="H134" s="11"/>
      <c r="I134" s="11"/>
      <c r="J134" s="11"/>
      <c r="K134" s="11"/>
      <c r="L134" s="11"/>
      <c r="M134" s="11"/>
      <c r="N134" s="11"/>
      <c r="O134" s="11"/>
      <c r="P134" s="11"/>
      <c r="Q134" s="10"/>
    </row>
    <row r="135" spans="1:17" ht="15">
      <c r="A135" s="1"/>
      <c r="B135" s="9"/>
      <c r="C135" s="19" t="s">
        <v>25</v>
      </c>
      <c r="D135" s="11"/>
      <c r="E135" s="11"/>
      <c r="F135" s="11"/>
      <c r="G135" s="11"/>
      <c r="H135" s="11"/>
      <c r="I135" s="11"/>
      <c r="J135" s="11"/>
      <c r="K135" s="11"/>
      <c r="L135" s="11"/>
      <c r="M135" s="11"/>
      <c r="N135" s="11"/>
      <c r="O135" s="11"/>
      <c r="P135" s="11"/>
      <c r="Q135" s="10"/>
    </row>
    <row r="136" spans="1:17" ht="15">
      <c r="A136" s="1"/>
      <c r="B136" s="9"/>
      <c r="C136" s="21" t="s">
        <v>51</v>
      </c>
      <c r="D136" s="68">
        <f>VLOOKUP($C136,'2. Expenses'!$C$22:$F$28,'2. Expenses'!$F$20,TRUE)/12</f>
        <v>0</v>
      </c>
      <c r="E136" s="68">
        <f>VLOOKUP($C136,'2. Expenses'!$C$22:$F$28,'2. Expenses'!$F$20,TRUE)/12</f>
        <v>0</v>
      </c>
      <c r="F136" s="68">
        <f>VLOOKUP($C136,'2. Expenses'!$C$22:$F$28,'2. Expenses'!$F$20,TRUE)/12</f>
        <v>0</v>
      </c>
      <c r="G136" s="68">
        <f>VLOOKUP($C136,'2. Expenses'!$C$22:$F$28,'2. Expenses'!$F$20,TRUE)/12</f>
        <v>0</v>
      </c>
      <c r="H136" s="68">
        <f>VLOOKUP($C136,'2. Expenses'!$C$22:$F$28,'2. Expenses'!$F$20,TRUE)/12</f>
        <v>0</v>
      </c>
      <c r="I136" s="68">
        <f>VLOOKUP($C136,'2. Expenses'!$C$22:$F$28,'2. Expenses'!$F$20,TRUE)/12</f>
        <v>0</v>
      </c>
      <c r="J136" s="68">
        <f>VLOOKUP($C136,'2. Expenses'!$C$22:$F$28,'2. Expenses'!$F$20,TRUE)/12</f>
        <v>0</v>
      </c>
      <c r="K136" s="68">
        <f>VLOOKUP($C136,'2. Expenses'!$C$22:$F$28,'2. Expenses'!$F$20,TRUE)/12</f>
        <v>0</v>
      </c>
      <c r="L136" s="68">
        <f>VLOOKUP($C136,'2. Expenses'!$C$22:$F$28,'2. Expenses'!$F$20,TRUE)/12</f>
        <v>0</v>
      </c>
      <c r="M136" s="68">
        <f>VLOOKUP($C136,'2. Expenses'!$C$22:$F$28,'2. Expenses'!$F$20,TRUE)/12</f>
        <v>0</v>
      </c>
      <c r="N136" s="68">
        <f>VLOOKUP($C136,'2. Expenses'!$C$22:$F$28,'2. Expenses'!$F$20,TRUE)/12</f>
        <v>0</v>
      </c>
      <c r="O136" s="68">
        <f>VLOOKUP($C136,'2. Expenses'!$C$22:$F$28,'2. Expenses'!$F$20,TRUE)/12</f>
        <v>0</v>
      </c>
      <c r="P136" s="80">
        <f>SUM(D136:O136)</f>
        <v>0</v>
      </c>
      <c r="Q136" s="10"/>
    </row>
    <row r="137" spans="1:17" ht="15">
      <c r="A137" s="1"/>
      <c r="B137" s="9"/>
      <c r="C137" s="1" t="s">
        <v>50</v>
      </c>
      <c r="D137" s="68">
        <f>VLOOKUP($C137,'2. Expenses'!$C$22:$F$28,'2. Expenses'!$F$20,TRUE)/12</f>
        <v>0</v>
      </c>
      <c r="E137" s="68">
        <f>VLOOKUP($C137,'2. Expenses'!$C$22:$F$28,'2. Expenses'!$F$20,TRUE)/12</f>
        <v>0</v>
      </c>
      <c r="F137" s="68">
        <f>VLOOKUP($C137,'2. Expenses'!$C$22:$F$28,'2. Expenses'!$F$20,TRUE)/12</f>
        <v>0</v>
      </c>
      <c r="G137" s="68">
        <f>VLOOKUP($C137,'2. Expenses'!$C$22:$F$28,'2. Expenses'!$F$20,TRUE)/12</f>
        <v>0</v>
      </c>
      <c r="H137" s="68">
        <f>VLOOKUP($C137,'2. Expenses'!$C$22:$F$28,'2. Expenses'!$F$20,TRUE)/12</f>
        <v>0</v>
      </c>
      <c r="I137" s="68">
        <f>VLOOKUP($C137,'2. Expenses'!$C$22:$F$28,'2. Expenses'!$F$20,TRUE)/12</f>
        <v>0</v>
      </c>
      <c r="J137" s="68">
        <f>VLOOKUP($C137,'2. Expenses'!$C$22:$F$28,'2. Expenses'!$F$20,TRUE)/12</f>
        <v>0</v>
      </c>
      <c r="K137" s="68">
        <f>VLOOKUP($C137,'2. Expenses'!$C$22:$F$28,'2. Expenses'!$F$20,TRUE)/12</f>
        <v>0</v>
      </c>
      <c r="L137" s="68">
        <f>VLOOKUP($C137,'2. Expenses'!$C$22:$F$28,'2. Expenses'!$F$20,TRUE)/12</f>
        <v>0</v>
      </c>
      <c r="M137" s="68">
        <f>VLOOKUP($C137,'2. Expenses'!$C$22:$F$28,'2. Expenses'!$F$20,TRUE)/12</f>
        <v>0</v>
      </c>
      <c r="N137" s="68">
        <f>VLOOKUP($C137,'2. Expenses'!$C$22:$F$28,'2. Expenses'!$F$20,TRUE)/12</f>
        <v>0</v>
      </c>
      <c r="O137" s="68">
        <f>VLOOKUP($C137,'2. Expenses'!$C$22:$F$28,'2. Expenses'!$F$20,TRUE)/12</f>
        <v>0</v>
      </c>
      <c r="P137" s="80">
        <f aca="true" t="shared" si="26" ref="P137:P142">SUM(D137:O137)</f>
        <v>0</v>
      </c>
      <c r="Q137" s="10"/>
    </row>
    <row r="138" spans="1:17" ht="15">
      <c r="A138" s="1"/>
      <c r="B138" s="9"/>
      <c r="C138" s="1" t="s">
        <v>49</v>
      </c>
      <c r="D138" s="68">
        <f>VLOOKUP($C138,'2. Expenses'!$C$22:$F$28,'2. Expenses'!$F$20,TRUE)/12</f>
        <v>0</v>
      </c>
      <c r="E138" s="68">
        <f>VLOOKUP($C138,'2. Expenses'!$C$22:$F$28,'2. Expenses'!$F$20,TRUE)/12</f>
        <v>0</v>
      </c>
      <c r="F138" s="68">
        <f>VLOOKUP($C138,'2. Expenses'!$C$22:$F$28,'2. Expenses'!$F$20,TRUE)/12</f>
        <v>0</v>
      </c>
      <c r="G138" s="68">
        <f>VLOOKUP($C138,'2. Expenses'!$C$22:$F$28,'2. Expenses'!$F$20,TRUE)/12</f>
        <v>0</v>
      </c>
      <c r="H138" s="68">
        <f>VLOOKUP($C138,'2. Expenses'!$C$22:$F$28,'2. Expenses'!$F$20,TRUE)/12</f>
        <v>0</v>
      </c>
      <c r="I138" s="68">
        <f>VLOOKUP($C138,'2. Expenses'!$C$22:$F$28,'2. Expenses'!$F$20,TRUE)/12</f>
        <v>0</v>
      </c>
      <c r="J138" s="68">
        <f>VLOOKUP($C138,'2. Expenses'!$C$22:$F$28,'2. Expenses'!$F$20,TRUE)/12</f>
        <v>0</v>
      </c>
      <c r="K138" s="68">
        <f>VLOOKUP($C138,'2. Expenses'!$C$22:$F$28,'2. Expenses'!$F$20,TRUE)/12</f>
        <v>0</v>
      </c>
      <c r="L138" s="68">
        <f>VLOOKUP($C138,'2. Expenses'!$C$22:$F$28,'2. Expenses'!$F$20,TRUE)/12</f>
        <v>0</v>
      </c>
      <c r="M138" s="68">
        <f>VLOOKUP($C138,'2. Expenses'!$C$22:$F$28,'2. Expenses'!$F$20,TRUE)/12</f>
        <v>0</v>
      </c>
      <c r="N138" s="68">
        <f>VLOOKUP($C138,'2. Expenses'!$C$22:$F$28,'2. Expenses'!$F$20,TRUE)/12</f>
        <v>0</v>
      </c>
      <c r="O138" s="68">
        <f>VLOOKUP($C138,'2. Expenses'!$C$22:$F$28,'2. Expenses'!$F$20,TRUE)/12</f>
        <v>0</v>
      </c>
      <c r="P138" s="80">
        <f t="shared" si="26"/>
        <v>0</v>
      </c>
      <c r="Q138" s="10"/>
    </row>
    <row r="139" spans="1:17" ht="15">
      <c r="A139" s="1"/>
      <c r="B139" s="9"/>
      <c r="C139" s="21" t="s">
        <v>48</v>
      </c>
      <c r="D139" s="68">
        <f>VLOOKUP($C139,'2. Expenses'!$C$22:$F$28,'2. Expenses'!$F$20,TRUE)/12</f>
        <v>0</v>
      </c>
      <c r="E139" s="68">
        <f>VLOOKUP($C139,'2. Expenses'!$C$22:$F$28,'2. Expenses'!$F$20,TRUE)/12</f>
        <v>0</v>
      </c>
      <c r="F139" s="68">
        <f>VLOOKUP($C139,'2. Expenses'!$C$22:$F$28,'2. Expenses'!$F$20,TRUE)/12</f>
        <v>0</v>
      </c>
      <c r="G139" s="68">
        <f>VLOOKUP($C139,'2. Expenses'!$C$22:$F$28,'2. Expenses'!$F$20,TRUE)/12</f>
        <v>0</v>
      </c>
      <c r="H139" s="68">
        <f>VLOOKUP($C139,'2. Expenses'!$C$22:$F$28,'2. Expenses'!$F$20,TRUE)/12</f>
        <v>0</v>
      </c>
      <c r="I139" s="68">
        <f>VLOOKUP($C139,'2. Expenses'!$C$22:$F$28,'2. Expenses'!$F$20,TRUE)/12</f>
        <v>0</v>
      </c>
      <c r="J139" s="68">
        <f>VLOOKUP($C139,'2. Expenses'!$C$22:$F$28,'2. Expenses'!$F$20,TRUE)/12</f>
        <v>0</v>
      </c>
      <c r="K139" s="68">
        <f>VLOOKUP($C139,'2. Expenses'!$C$22:$F$28,'2. Expenses'!$F$20,TRUE)/12</f>
        <v>0</v>
      </c>
      <c r="L139" s="68">
        <f>VLOOKUP($C139,'2. Expenses'!$C$22:$F$28,'2. Expenses'!$F$20,TRUE)/12</f>
        <v>0</v>
      </c>
      <c r="M139" s="68">
        <f>VLOOKUP($C139,'2. Expenses'!$C$22:$F$28,'2. Expenses'!$F$20,TRUE)/12</f>
        <v>0</v>
      </c>
      <c r="N139" s="68">
        <f>VLOOKUP($C139,'2. Expenses'!$C$22:$F$28,'2. Expenses'!$F$20,TRUE)/12</f>
        <v>0</v>
      </c>
      <c r="O139" s="68">
        <f>VLOOKUP($C139,'2. Expenses'!$C$22:$F$28,'2. Expenses'!$F$20,TRUE)/12</f>
        <v>0</v>
      </c>
      <c r="P139" s="80">
        <f t="shared" si="26"/>
        <v>0</v>
      </c>
      <c r="Q139" s="10"/>
    </row>
    <row r="140" spans="1:17" ht="15">
      <c r="A140" s="1"/>
      <c r="B140" s="9"/>
      <c r="C140" s="21" t="s">
        <v>47</v>
      </c>
      <c r="D140" s="68">
        <f>VLOOKUP($C140,'2. Expenses'!$C$22:$F$28,'2. Expenses'!$F$20,TRUE)/12</f>
        <v>0</v>
      </c>
      <c r="E140" s="68">
        <f>VLOOKUP($C140,'2. Expenses'!$C$22:$F$28,'2. Expenses'!$F$20,TRUE)/12</f>
        <v>0</v>
      </c>
      <c r="F140" s="68">
        <f>VLOOKUP($C140,'2. Expenses'!$C$22:$F$28,'2. Expenses'!$F$20,TRUE)/12</f>
        <v>0</v>
      </c>
      <c r="G140" s="68">
        <f>VLOOKUP($C140,'2. Expenses'!$C$22:$F$28,'2. Expenses'!$F$20,TRUE)/12</f>
        <v>0</v>
      </c>
      <c r="H140" s="68">
        <f>VLOOKUP($C140,'2. Expenses'!$C$22:$F$28,'2. Expenses'!$F$20,TRUE)/12</f>
        <v>0</v>
      </c>
      <c r="I140" s="68">
        <f>VLOOKUP($C140,'2. Expenses'!$C$22:$F$28,'2. Expenses'!$F$20,TRUE)/12</f>
        <v>0</v>
      </c>
      <c r="J140" s="68">
        <f>VLOOKUP($C140,'2. Expenses'!$C$22:$F$28,'2. Expenses'!$F$20,TRUE)/12</f>
        <v>0</v>
      </c>
      <c r="K140" s="68">
        <f>VLOOKUP($C140,'2. Expenses'!$C$22:$F$28,'2. Expenses'!$F$20,TRUE)/12</f>
        <v>0</v>
      </c>
      <c r="L140" s="68">
        <f>VLOOKUP($C140,'2. Expenses'!$C$22:$F$28,'2. Expenses'!$F$20,TRUE)/12</f>
        <v>0</v>
      </c>
      <c r="M140" s="68">
        <f>VLOOKUP($C140,'2. Expenses'!$C$22:$F$28,'2. Expenses'!$F$20,TRUE)/12</f>
        <v>0</v>
      </c>
      <c r="N140" s="68">
        <f>VLOOKUP($C140,'2. Expenses'!$C$22:$F$28,'2. Expenses'!$F$20,TRUE)/12</f>
        <v>0</v>
      </c>
      <c r="O140" s="68">
        <f>VLOOKUP($C140,'2. Expenses'!$C$22:$F$28,'2. Expenses'!$F$20,TRUE)/12</f>
        <v>0</v>
      </c>
      <c r="P140" s="80">
        <f t="shared" si="26"/>
        <v>0</v>
      </c>
      <c r="Q140" s="10"/>
    </row>
    <row r="141" spans="1:17" ht="15">
      <c r="A141" s="1"/>
      <c r="B141" s="9"/>
      <c r="C141" s="21" t="s">
        <v>46</v>
      </c>
      <c r="D141" s="68">
        <f>VLOOKUP($C141,'2. Expenses'!$C$22:$F$28,'2. Expenses'!$F$20,TRUE)/12</f>
        <v>0</v>
      </c>
      <c r="E141" s="68">
        <f>VLOOKUP($C141,'2. Expenses'!$C$22:$F$28,'2. Expenses'!$F$20,TRUE)/12</f>
        <v>0</v>
      </c>
      <c r="F141" s="68">
        <f>VLOOKUP($C141,'2. Expenses'!$C$22:$F$28,'2. Expenses'!$F$20,TRUE)/12</f>
        <v>0</v>
      </c>
      <c r="G141" s="68">
        <f>VLOOKUP($C141,'2. Expenses'!$C$22:$F$28,'2. Expenses'!$F$20,TRUE)/12</f>
        <v>0</v>
      </c>
      <c r="H141" s="68">
        <f>VLOOKUP($C141,'2. Expenses'!$C$22:$F$28,'2. Expenses'!$F$20,TRUE)/12</f>
        <v>0</v>
      </c>
      <c r="I141" s="68">
        <f>VLOOKUP($C141,'2. Expenses'!$C$22:$F$28,'2. Expenses'!$F$20,TRUE)/12</f>
        <v>0</v>
      </c>
      <c r="J141" s="68">
        <f>VLOOKUP($C141,'2. Expenses'!$C$22:$F$28,'2. Expenses'!$F$20,TRUE)/12</f>
        <v>0</v>
      </c>
      <c r="K141" s="68">
        <f>VLOOKUP($C141,'2. Expenses'!$C$22:$F$28,'2. Expenses'!$F$20,TRUE)/12</f>
        <v>0</v>
      </c>
      <c r="L141" s="68">
        <f>VLOOKUP($C141,'2. Expenses'!$C$22:$F$28,'2. Expenses'!$F$20,TRUE)/12</f>
        <v>0</v>
      </c>
      <c r="M141" s="68">
        <f>VLOOKUP($C141,'2. Expenses'!$C$22:$F$28,'2. Expenses'!$F$20,TRUE)/12</f>
        <v>0</v>
      </c>
      <c r="N141" s="68">
        <f>VLOOKUP($C141,'2. Expenses'!$C$22:$F$28,'2. Expenses'!$F$20,TRUE)/12</f>
        <v>0</v>
      </c>
      <c r="O141" s="68">
        <f>VLOOKUP($C141,'2. Expenses'!$C$22:$F$28,'2. Expenses'!$F$20,TRUE)/12</f>
        <v>0</v>
      </c>
      <c r="P141" s="80">
        <f t="shared" si="26"/>
        <v>0</v>
      </c>
      <c r="Q141" s="10"/>
    </row>
    <row r="142" spans="1:17" ht="15">
      <c r="A142" s="1"/>
      <c r="B142" s="9"/>
      <c r="C142" s="1" t="s">
        <v>53</v>
      </c>
      <c r="D142" s="68">
        <f>VLOOKUP($C142,'2. Expenses'!$C$22:$F$28,'2. Expenses'!$F$20,TRUE)/12</f>
        <v>0</v>
      </c>
      <c r="E142" s="68">
        <f>VLOOKUP($C142,'2. Expenses'!$C$22:$F$28,'2. Expenses'!$F$20,TRUE)/12</f>
        <v>0</v>
      </c>
      <c r="F142" s="68">
        <f>VLOOKUP($C142,'2. Expenses'!$C$22:$F$28,'2. Expenses'!$F$20,TRUE)/12</f>
        <v>0</v>
      </c>
      <c r="G142" s="68">
        <f>VLOOKUP($C142,'2. Expenses'!$C$22:$F$28,'2. Expenses'!$F$20,TRUE)/12</f>
        <v>0</v>
      </c>
      <c r="H142" s="68">
        <f>VLOOKUP($C142,'2. Expenses'!$C$22:$F$28,'2. Expenses'!$F$20,TRUE)/12</f>
        <v>0</v>
      </c>
      <c r="I142" s="68">
        <f>VLOOKUP($C142,'2. Expenses'!$C$22:$F$28,'2. Expenses'!$F$20,TRUE)/12</f>
        <v>0</v>
      </c>
      <c r="J142" s="68">
        <f>VLOOKUP($C142,'2. Expenses'!$C$22:$F$28,'2. Expenses'!$F$20,TRUE)/12</f>
        <v>0</v>
      </c>
      <c r="K142" s="68">
        <f>VLOOKUP($C142,'2. Expenses'!$C$22:$F$28,'2. Expenses'!$F$20,TRUE)/12</f>
        <v>0</v>
      </c>
      <c r="L142" s="68">
        <f>VLOOKUP($C142,'2. Expenses'!$C$22:$F$28,'2. Expenses'!$F$20,TRUE)/12</f>
        <v>0</v>
      </c>
      <c r="M142" s="68">
        <f>VLOOKUP($C142,'2. Expenses'!$C$22:$F$28,'2. Expenses'!$F$20,TRUE)/12</f>
        <v>0</v>
      </c>
      <c r="N142" s="68">
        <f>VLOOKUP($C142,'2. Expenses'!$C$22:$F$28,'2. Expenses'!$F$20,TRUE)/12</f>
        <v>0</v>
      </c>
      <c r="O142" s="68">
        <f>VLOOKUP($C142,'2. Expenses'!$C$22:$F$28,'2. Expenses'!$F$20,TRUE)/12</f>
        <v>0</v>
      </c>
      <c r="P142" s="80">
        <f t="shared" si="26"/>
        <v>0</v>
      </c>
      <c r="Q142" s="10"/>
    </row>
    <row r="143" spans="1:17" ht="15">
      <c r="A143" s="1"/>
      <c r="B143" s="9"/>
      <c r="C143" s="3" t="s">
        <v>27</v>
      </c>
      <c r="D143" s="73">
        <f aca="true" t="shared" si="27" ref="D143:P143">SUM(D136:D142)</f>
        <v>0</v>
      </c>
      <c r="E143" s="73">
        <f t="shared" si="27"/>
        <v>0</v>
      </c>
      <c r="F143" s="73">
        <f t="shared" si="27"/>
        <v>0</v>
      </c>
      <c r="G143" s="73">
        <f t="shared" si="27"/>
        <v>0</v>
      </c>
      <c r="H143" s="73">
        <f t="shared" si="27"/>
        <v>0</v>
      </c>
      <c r="I143" s="73">
        <f t="shared" si="27"/>
        <v>0</v>
      </c>
      <c r="J143" s="73">
        <f t="shared" si="27"/>
        <v>0</v>
      </c>
      <c r="K143" s="73">
        <f t="shared" si="27"/>
        <v>0</v>
      </c>
      <c r="L143" s="73">
        <f t="shared" si="27"/>
        <v>0</v>
      </c>
      <c r="M143" s="73">
        <f t="shared" si="27"/>
        <v>0</v>
      </c>
      <c r="N143" s="73">
        <f t="shared" si="27"/>
        <v>0</v>
      </c>
      <c r="O143" s="73">
        <f t="shared" si="27"/>
        <v>0</v>
      </c>
      <c r="P143" s="79">
        <f t="shared" si="27"/>
        <v>0</v>
      </c>
      <c r="Q143" s="10"/>
    </row>
    <row r="144" spans="1:17" ht="15">
      <c r="A144" s="1"/>
      <c r="B144" s="9"/>
      <c r="C144" s="3"/>
      <c r="D144" s="11"/>
      <c r="E144" s="11"/>
      <c r="F144" s="11"/>
      <c r="G144" s="11"/>
      <c r="H144" s="11"/>
      <c r="I144" s="11"/>
      <c r="J144" s="11"/>
      <c r="K144" s="11"/>
      <c r="L144" s="11"/>
      <c r="M144" s="11"/>
      <c r="N144" s="11"/>
      <c r="O144" s="11"/>
      <c r="P144" s="11"/>
      <c r="Q144" s="10"/>
    </row>
    <row r="145" spans="1:17" ht="15">
      <c r="A145" s="1"/>
      <c r="B145" s="9"/>
      <c r="C145" s="19" t="s">
        <v>26</v>
      </c>
      <c r="D145" s="11"/>
      <c r="E145" s="11"/>
      <c r="F145" s="11"/>
      <c r="G145" s="11"/>
      <c r="H145" s="11"/>
      <c r="I145" s="11"/>
      <c r="J145" s="11"/>
      <c r="K145" s="11"/>
      <c r="L145" s="11"/>
      <c r="M145" s="11"/>
      <c r="N145" s="11"/>
      <c r="O145" s="11"/>
      <c r="P145" s="11"/>
      <c r="Q145" s="10"/>
    </row>
    <row r="146" spans="1:17" ht="15">
      <c r="A146" s="1"/>
      <c r="B146" s="9"/>
      <c r="C146" s="1" t="s">
        <v>42</v>
      </c>
      <c r="D146" s="68">
        <f>VLOOKUP($C146,'2. Expenses'!$C$32:$F$42,'2. Expenses'!$F$30,TRUE)/12</f>
        <v>0</v>
      </c>
      <c r="E146" s="68">
        <f>VLOOKUP($C146,'2. Expenses'!$C$32:$F$42,'2. Expenses'!$F$30,TRUE)/12</f>
        <v>0</v>
      </c>
      <c r="F146" s="68">
        <f>VLOOKUP($C146,'2. Expenses'!$C$32:$F$42,'2. Expenses'!$F$30,TRUE)/12</f>
        <v>0</v>
      </c>
      <c r="G146" s="68">
        <f>VLOOKUP($C146,'2. Expenses'!$C$32:$F$42,'2. Expenses'!$F$30,TRUE)/12</f>
        <v>0</v>
      </c>
      <c r="H146" s="68">
        <f>VLOOKUP($C146,'2. Expenses'!$C$32:$F$42,'2. Expenses'!$F$30,TRUE)/12</f>
        <v>0</v>
      </c>
      <c r="I146" s="68">
        <f>VLOOKUP($C146,'2. Expenses'!$C$32:$F$42,'2. Expenses'!$F$30,TRUE)/12</f>
        <v>0</v>
      </c>
      <c r="J146" s="68">
        <f>VLOOKUP($C146,'2. Expenses'!$C$32:$F$42,'2. Expenses'!$F$30,TRUE)/12</f>
        <v>0</v>
      </c>
      <c r="K146" s="68">
        <f>VLOOKUP($C146,'2. Expenses'!$C$32:$F$42,'2. Expenses'!$F$30,TRUE)/12</f>
        <v>0</v>
      </c>
      <c r="L146" s="68">
        <f>VLOOKUP($C146,'2. Expenses'!$C$32:$F$42,'2. Expenses'!$F$30,TRUE)/12</f>
        <v>0</v>
      </c>
      <c r="M146" s="68">
        <f>VLOOKUP($C146,'2. Expenses'!$C$32:$F$42,'2. Expenses'!$F$30,TRUE)/12</f>
        <v>0</v>
      </c>
      <c r="N146" s="68">
        <f>VLOOKUP($C146,'2. Expenses'!$C$32:$F$42,'2. Expenses'!$F$30,TRUE)/12</f>
        <v>0</v>
      </c>
      <c r="O146" s="68">
        <f>VLOOKUP($C146,'2. Expenses'!$C$32:$F$42,'2. Expenses'!$F$30,TRUE)/12</f>
        <v>0</v>
      </c>
      <c r="P146" s="80">
        <f>SUM(D146:O146)</f>
        <v>0</v>
      </c>
      <c r="Q146" s="10"/>
    </row>
    <row r="147" spans="1:17" ht="15">
      <c r="A147" s="1"/>
      <c r="B147" s="9"/>
      <c r="C147" s="1" t="s">
        <v>41</v>
      </c>
      <c r="D147" s="68">
        <f>VLOOKUP($C147,'2. Expenses'!$C$32:$F$42,'2. Expenses'!$F$30,TRUE)/12</f>
        <v>0</v>
      </c>
      <c r="E147" s="68">
        <f>VLOOKUP($C147,'2. Expenses'!$C$32:$F$42,'2. Expenses'!$F$30,TRUE)/12</f>
        <v>0</v>
      </c>
      <c r="F147" s="68">
        <f>VLOOKUP($C147,'2. Expenses'!$C$32:$F$42,'2. Expenses'!$F$30,TRUE)/12</f>
        <v>0</v>
      </c>
      <c r="G147" s="68">
        <f>VLOOKUP($C147,'2. Expenses'!$C$32:$F$42,'2. Expenses'!$F$30,TRUE)/12</f>
        <v>0</v>
      </c>
      <c r="H147" s="68">
        <f>VLOOKUP($C147,'2. Expenses'!$C$32:$F$42,'2. Expenses'!$F$30,TRUE)/12</f>
        <v>0</v>
      </c>
      <c r="I147" s="68">
        <f>VLOOKUP($C147,'2. Expenses'!$C$32:$F$42,'2. Expenses'!$F$30,TRUE)/12</f>
        <v>0</v>
      </c>
      <c r="J147" s="68">
        <f>VLOOKUP($C147,'2. Expenses'!$C$32:$F$42,'2. Expenses'!$F$30,TRUE)/12</f>
        <v>0</v>
      </c>
      <c r="K147" s="68">
        <f>VLOOKUP($C147,'2. Expenses'!$C$32:$F$42,'2. Expenses'!$F$30,TRUE)/12</f>
        <v>0</v>
      </c>
      <c r="L147" s="68">
        <f>VLOOKUP($C147,'2. Expenses'!$C$32:$F$42,'2. Expenses'!$F$30,TRUE)/12</f>
        <v>0</v>
      </c>
      <c r="M147" s="68">
        <f>VLOOKUP($C147,'2. Expenses'!$C$32:$F$42,'2. Expenses'!$F$30,TRUE)/12</f>
        <v>0</v>
      </c>
      <c r="N147" s="68">
        <f>VLOOKUP($C147,'2. Expenses'!$C$32:$F$42,'2. Expenses'!$F$30,TRUE)/12</f>
        <v>0</v>
      </c>
      <c r="O147" s="68">
        <f>VLOOKUP($C147,'2. Expenses'!$C$32:$F$42,'2. Expenses'!$F$30,TRUE)/12</f>
        <v>0</v>
      </c>
      <c r="P147" s="78">
        <f aca="true" t="shared" si="28" ref="P147:P156">SUM(D147:O147)</f>
        <v>0</v>
      </c>
      <c r="Q147" s="10"/>
    </row>
    <row r="148" spans="1:17" ht="15">
      <c r="A148" s="1"/>
      <c r="B148" s="9"/>
      <c r="C148" s="1" t="s">
        <v>40</v>
      </c>
      <c r="D148" s="68">
        <f>VLOOKUP($C148,'2. Expenses'!$C$32:$F$42,'2. Expenses'!$F$30,TRUE)/12</f>
        <v>0</v>
      </c>
      <c r="E148" s="68">
        <f>VLOOKUP($C148,'2. Expenses'!$C$32:$F$42,'2. Expenses'!$F$30,TRUE)/12</f>
        <v>0</v>
      </c>
      <c r="F148" s="68">
        <f>VLOOKUP($C148,'2. Expenses'!$C$32:$F$42,'2. Expenses'!$F$30,TRUE)/12</f>
        <v>0</v>
      </c>
      <c r="G148" s="68">
        <f>VLOOKUP($C148,'2. Expenses'!$C$32:$F$42,'2. Expenses'!$F$30,TRUE)/12</f>
        <v>0</v>
      </c>
      <c r="H148" s="68">
        <f>VLOOKUP($C148,'2. Expenses'!$C$32:$F$42,'2. Expenses'!$F$30,TRUE)/12</f>
        <v>0</v>
      </c>
      <c r="I148" s="68">
        <f>VLOOKUP($C148,'2. Expenses'!$C$32:$F$42,'2. Expenses'!$F$30,TRUE)/12</f>
        <v>0</v>
      </c>
      <c r="J148" s="68">
        <f>VLOOKUP($C148,'2. Expenses'!$C$32:$F$42,'2. Expenses'!$F$30,TRUE)/12</f>
        <v>0</v>
      </c>
      <c r="K148" s="68">
        <f>VLOOKUP($C148,'2. Expenses'!$C$32:$F$42,'2. Expenses'!$F$30,TRUE)/12</f>
        <v>0</v>
      </c>
      <c r="L148" s="68">
        <f>VLOOKUP($C148,'2. Expenses'!$C$32:$F$42,'2. Expenses'!$F$30,TRUE)/12</f>
        <v>0</v>
      </c>
      <c r="M148" s="68">
        <f>VLOOKUP($C148,'2. Expenses'!$C$32:$F$42,'2. Expenses'!$F$30,TRUE)/12</f>
        <v>0</v>
      </c>
      <c r="N148" s="68">
        <f>VLOOKUP($C148,'2. Expenses'!$C$32:$F$42,'2. Expenses'!$F$30,TRUE)/12</f>
        <v>0</v>
      </c>
      <c r="O148" s="68">
        <f>VLOOKUP($C148,'2. Expenses'!$C$32:$F$42,'2. Expenses'!$F$30,TRUE)/12</f>
        <v>0</v>
      </c>
      <c r="P148" s="78">
        <f t="shared" si="28"/>
        <v>0</v>
      </c>
      <c r="Q148" s="10"/>
    </row>
    <row r="149" spans="1:17" ht="15">
      <c r="A149" s="1"/>
      <c r="B149" s="9"/>
      <c r="C149" s="1" t="s">
        <v>39</v>
      </c>
      <c r="D149" s="68">
        <f>VLOOKUP($C149,'2. Expenses'!$C$32:$F$42,'2. Expenses'!$F$30,TRUE)/12</f>
        <v>0</v>
      </c>
      <c r="E149" s="68">
        <f>VLOOKUP($C149,'2. Expenses'!$C$32:$F$42,'2. Expenses'!$F$30,TRUE)/12</f>
        <v>0</v>
      </c>
      <c r="F149" s="68">
        <f>VLOOKUP($C149,'2. Expenses'!$C$32:$F$42,'2. Expenses'!$F$30,TRUE)/12</f>
        <v>0</v>
      </c>
      <c r="G149" s="68">
        <f>VLOOKUP($C149,'2. Expenses'!$C$32:$F$42,'2. Expenses'!$F$30,TRUE)/12</f>
        <v>0</v>
      </c>
      <c r="H149" s="68">
        <f>VLOOKUP($C149,'2. Expenses'!$C$32:$F$42,'2. Expenses'!$F$30,TRUE)/12</f>
        <v>0</v>
      </c>
      <c r="I149" s="68">
        <f>VLOOKUP($C149,'2. Expenses'!$C$32:$F$42,'2. Expenses'!$F$30,TRUE)/12</f>
        <v>0</v>
      </c>
      <c r="J149" s="68">
        <f>VLOOKUP($C149,'2. Expenses'!$C$32:$F$42,'2. Expenses'!$F$30,TRUE)/12</f>
        <v>0</v>
      </c>
      <c r="K149" s="68">
        <f>VLOOKUP($C149,'2. Expenses'!$C$32:$F$42,'2. Expenses'!$F$30,TRUE)/12</f>
        <v>0</v>
      </c>
      <c r="L149" s="68">
        <f>VLOOKUP($C149,'2. Expenses'!$C$32:$F$42,'2. Expenses'!$F$30,TRUE)/12</f>
        <v>0</v>
      </c>
      <c r="M149" s="68">
        <f>VLOOKUP($C149,'2. Expenses'!$C$32:$F$42,'2. Expenses'!$F$30,TRUE)/12</f>
        <v>0</v>
      </c>
      <c r="N149" s="68">
        <f>VLOOKUP($C149,'2. Expenses'!$C$32:$F$42,'2. Expenses'!$F$30,TRUE)/12</f>
        <v>0</v>
      </c>
      <c r="O149" s="68">
        <f>VLOOKUP($C149,'2. Expenses'!$C$32:$F$42,'2. Expenses'!$F$30,TRUE)/12</f>
        <v>0</v>
      </c>
      <c r="P149" s="78">
        <f t="shared" si="28"/>
        <v>0</v>
      </c>
      <c r="Q149" s="10"/>
    </row>
    <row r="150" spans="1:17" ht="15">
      <c r="A150" s="1"/>
      <c r="B150" s="9"/>
      <c r="C150" s="1" t="s">
        <v>38</v>
      </c>
      <c r="D150" s="68">
        <f>VLOOKUP($C150,'2. Expenses'!$C$32:$F$42,'2. Expenses'!$F$30,TRUE)/12</f>
        <v>0</v>
      </c>
      <c r="E150" s="68">
        <f>VLOOKUP($C150,'2. Expenses'!$C$32:$F$42,'2. Expenses'!$F$30,TRUE)/12</f>
        <v>0</v>
      </c>
      <c r="F150" s="68">
        <f>VLOOKUP($C150,'2. Expenses'!$C$32:$F$42,'2. Expenses'!$F$30,TRUE)/12</f>
        <v>0</v>
      </c>
      <c r="G150" s="68">
        <f>VLOOKUP($C150,'2. Expenses'!$C$32:$F$42,'2. Expenses'!$F$30,TRUE)/12</f>
        <v>0</v>
      </c>
      <c r="H150" s="68">
        <f>VLOOKUP($C150,'2. Expenses'!$C$32:$F$42,'2. Expenses'!$F$30,TRUE)/12</f>
        <v>0</v>
      </c>
      <c r="I150" s="68">
        <f>VLOOKUP($C150,'2. Expenses'!$C$32:$F$42,'2. Expenses'!$F$30,TRUE)/12</f>
        <v>0</v>
      </c>
      <c r="J150" s="68">
        <f>VLOOKUP($C150,'2. Expenses'!$C$32:$F$42,'2. Expenses'!$F$30,TRUE)/12</f>
        <v>0</v>
      </c>
      <c r="K150" s="68">
        <f>VLOOKUP($C150,'2. Expenses'!$C$32:$F$42,'2. Expenses'!$F$30,TRUE)/12</f>
        <v>0</v>
      </c>
      <c r="L150" s="68">
        <f>VLOOKUP($C150,'2. Expenses'!$C$32:$F$42,'2. Expenses'!$F$30,TRUE)/12</f>
        <v>0</v>
      </c>
      <c r="M150" s="68">
        <f>VLOOKUP($C150,'2. Expenses'!$C$32:$F$42,'2. Expenses'!$F$30,TRUE)/12</f>
        <v>0</v>
      </c>
      <c r="N150" s="68">
        <f>VLOOKUP($C150,'2. Expenses'!$C$32:$F$42,'2. Expenses'!$F$30,TRUE)/12</f>
        <v>0</v>
      </c>
      <c r="O150" s="68">
        <f>VLOOKUP($C150,'2. Expenses'!$C$32:$F$42,'2. Expenses'!$F$30,TRUE)/12</f>
        <v>0</v>
      </c>
      <c r="P150" s="78">
        <f t="shared" si="28"/>
        <v>0</v>
      </c>
      <c r="Q150" s="10"/>
    </row>
    <row r="151" spans="1:17" ht="15">
      <c r="A151" s="1"/>
      <c r="B151" s="9"/>
      <c r="C151" s="1" t="s">
        <v>37</v>
      </c>
      <c r="D151" s="68">
        <f>VLOOKUP($C151,'2. Expenses'!$C$32:$F$42,'2. Expenses'!$F$30,TRUE)/12</f>
        <v>0</v>
      </c>
      <c r="E151" s="68">
        <f>VLOOKUP($C151,'2. Expenses'!$C$32:$F$42,'2. Expenses'!$F$30,TRUE)/12</f>
        <v>0</v>
      </c>
      <c r="F151" s="68">
        <f>VLOOKUP($C151,'2. Expenses'!$C$32:$F$42,'2. Expenses'!$F$30,TRUE)/12</f>
        <v>0</v>
      </c>
      <c r="G151" s="68">
        <f>VLOOKUP($C151,'2. Expenses'!$C$32:$F$42,'2. Expenses'!$F$30,TRUE)/12</f>
        <v>0</v>
      </c>
      <c r="H151" s="68">
        <f>VLOOKUP($C151,'2. Expenses'!$C$32:$F$42,'2. Expenses'!$F$30,TRUE)/12</f>
        <v>0</v>
      </c>
      <c r="I151" s="68">
        <f>VLOOKUP($C151,'2. Expenses'!$C$32:$F$42,'2. Expenses'!$F$30,TRUE)/12</f>
        <v>0</v>
      </c>
      <c r="J151" s="68">
        <f>VLOOKUP($C151,'2. Expenses'!$C$32:$F$42,'2. Expenses'!$F$30,TRUE)/12</f>
        <v>0</v>
      </c>
      <c r="K151" s="68">
        <f>VLOOKUP($C151,'2. Expenses'!$C$32:$F$42,'2. Expenses'!$F$30,TRUE)/12</f>
        <v>0</v>
      </c>
      <c r="L151" s="68">
        <f>VLOOKUP($C151,'2. Expenses'!$C$32:$F$42,'2. Expenses'!$F$30,TRUE)/12</f>
        <v>0</v>
      </c>
      <c r="M151" s="68">
        <f>VLOOKUP($C151,'2. Expenses'!$C$32:$F$42,'2. Expenses'!$F$30,TRUE)/12</f>
        <v>0</v>
      </c>
      <c r="N151" s="68">
        <f>VLOOKUP($C151,'2. Expenses'!$C$32:$F$42,'2. Expenses'!$F$30,TRUE)/12</f>
        <v>0</v>
      </c>
      <c r="O151" s="68">
        <f>VLOOKUP($C151,'2. Expenses'!$C$32:$F$42,'2. Expenses'!$F$30,TRUE)/12</f>
        <v>0</v>
      </c>
      <c r="P151" s="78">
        <f t="shared" si="28"/>
        <v>0</v>
      </c>
      <c r="Q151" s="10"/>
    </row>
    <row r="152" spans="1:17" ht="15">
      <c r="A152" s="1"/>
      <c r="B152" s="9"/>
      <c r="C152" s="1" t="s">
        <v>36</v>
      </c>
      <c r="D152" s="68">
        <f>VLOOKUP($C152,'2. Expenses'!$C$32:$F$42,'2. Expenses'!$F$30,TRUE)/12</f>
        <v>0</v>
      </c>
      <c r="E152" s="68">
        <f>VLOOKUP($C152,'2. Expenses'!$C$32:$F$42,'2. Expenses'!$F$30,TRUE)/12</f>
        <v>0</v>
      </c>
      <c r="F152" s="68">
        <f>VLOOKUP($C152,'2. Expenses'!$C$32:$F$42,'2. Expenses'!$F$30,TRUE)/12</f>
        <v>0</v>
      </c>
      <c r="G152" s="68">
        <f>VLOOKUP($C152,'2. Expenses'!$C$32:$F$42,'2. Expenses'!$F$30,TRUE)/12</f>
        <v>0</v>
      </c>
      <c r="H152" s="68">
        <f>VLOOKUP($C152,'2. Expenses'!$C$32:$F$42,'2. Expenses'!$F$30,TRUE)/12</f>
        <v>0</v>
      </c>
      <c r="I152" s="68">
        <f>VLOOKUP($C152,'2. Expenses'!$C$32:$F$42,'2. Expenses'!$F$30,TRUE)/12</f>
        <v>0</v>
      </c>
      <c r="J152" s="68">
        <f>VLOOKUP($C152,'2. Expenses'!$C$32:$F$42,'2. Expenses'!$F$30,TRUE)/12</f>
        <v>0</v>
      </c>
      <c r="K152" s="68">
        <f>VLOOKUP($C152,'2. Expenses'!$C$32:$F$42,'2. Expenses'!$F$30,TRUE)/12</f>
        <v>0</v>
      </c>
      <c r="L152" s="68">
        <f>VLOOKUP($C152,'2. Expenses'!$C$32:$F$42,'2. Expenses'!$F$30,TRUE)/12</f>
        <v>0</v>
      </c>
      <c r="M152" s="68">
        <f>VLOOKUP($C152,'2. Expenses'!$C$32:$F$42,'2. Expenses'!$F$30,TRUE)/12</f>
        <v>0</v>
      </c>
      <c r="N152" s="68">
        <f>VLOOKUP($C152,'2. Expenses'!$C$32:$F$42,'2. Expenses'!$F$30,TRUE)/12</f>
        <v>0</v>
      </c>
      <c r="O152" s="68">
        <f>VLOOKUP($C152,'2. Expenses'!$C$32:$F$42,'2. Expenses'!$F$30,TRUE)/12</f>
        <v>0</v>
      </c>
      <c r="P152" s="78">
        <f t="shared" si="28"/>
        <v>0</v>
      </c>
      <c r="Q152" s="10"/>
    </row>
    <row r="153" spans="1:17" ht="15">
      <c r="A153" s="1"/>
      <c r="B153" s="9"/>
      <c r="C153" s="1" t="s">
        <v>35</v>
      </c>
      <c r="D153" s="68">
        <f>VLOOKUP($C153,'2. Expenses'!$C$32:$F$42,'2. Expenses'!$F$30,TRUE)/12</f>
        <v>0</v>
      </c>
      <c r="E153" s="68">
        <f>VLOOKUP($C153,'2. Expenses'!$C$32:$F$42,'2. Expenses'!$F$30,TRUE)/12</f>
        <v>0</v>
      </c>
      <c r="F153" s="68">
        <f>VLOOKUP($C153,'2. Expenses'!$C$32:$F$42,'2. Expenses'!$F$30,TRUE)/12</f>
        <v>0</v>
      </c>
      <c r="G153" s="68">
        <f>VLOOKUP($C153,'2. Expenses'!$C$32:$F$42,'2. Expenses'!$F$30,TRUE)/12</f>
        <v>0</v>
      </c>
      <c r="H153" s="68">
        <f>VLOOKUP($C153,'2. Expenses'!$C$32:$F$42,'2. Expenses'!$F$30,TRUE)/12</f>
        <v>0</v>
      </c>
      <c r="I153" s="68">
        <f>VLOOKUP($C153,'2. Expenses'!$C$32:$F$42,'2. Expenses'!$F$30,TRUE)/12</f>
        <v>0</v>
      </c>
      <c r="J153" s="68">
        <f>VLOOKUP($C153,'2. Expenses'!$C$32:$F$42,'2. Expenses'!$F$30,TRUE)/12</f>
        <v>0</v>
      </c>
      <c r="K153" s="68">
        <f>VLOOKUP($C153,'2. Expenses'!$C$32:$F$42,'2. Expenses'!$F$30,TRUE)/12</f>
        <v>0</v>
      </c>
      <c r="L153" s="68">
        <f>VLOOKUP($C153,'2. Expenses'!$C$32:$F$42,'2. Expenses'!$F$30,TRUE)/12</f>
        <v>0</v>
      </c>
      <c r="M153" s="68">
        <f>VLOOKUP($C153,'2. Expenses'!$C$32:$F$42,'2. Expenses'!$F$30,TRUE)/12</f>
        <v>0</v>
      </c>
      <c r="N153" s="68">
        <f>VLOOKUP($C153,'2. Expenses'!$C$32:$F$42,'2. Expenses'!$F$30,TRUE)/12</f>
        <v>0</v>
      </c>
      <c r="O153" s="68">
        <f>VLOOKUP($C153,'2. Expenses'!$C$32:$F$42,'2. Expenses'!$F$30,TRUE)/12</f>
        <v>0</v>
      </c>
      <c r="P153" s="78">
        <f t="shared" si="28"/>
        <v>0</v>
      </c>
      <c r="Q153" s="10"/>
    </row>
    <row r="154" spans="1:17" ht="15">
      <c r="A154" s="1"/>
      <c r="B154" s="9"/>
      <c r="C154" s="1" t="s">
        <v>34</v>
      </c>
      <c r="D154" s="68">
        <f>VLOOKUP($C154,'2. Expenses'!$C$32:$F$42,'2. Expenses'!$F$30,TRUE)/12</f>
        <v>0</v>
      </c>
      <c r="E154" s="68">
        <f>VLOOKUP($C154,'2. Expenses'!$C$32:$F$42,'2. Expenses'!$F$30,TRUE)/12</f>
        <v>0</v>
      </c>
      <c r="F154" s="68">
        <f>VLOOKUP($C154,'2. Expenses'!$C$32:$F$42,'2. Expenses'!$F$30,TRUE)/12</f>
        <v>0</v>
      </c>
      <c r="G154" s="68">
        <f>VLOOKUP($C154,'2. Expenses'!$C$32:$F$42,'2. Expenses'!$F$30,TRUE)/12</f>
        <v>0</v>
      </c>
      <c r="H154" s="68">
        <f>VLOOKUP($C154,'2. Expenses'!$C$32:$F$42,'2. Expenses'!$F$30,TRUE)/12</f>
        <v>0</v>
      </c>
      <c r="I154" s="68">
        <f>VLOOKUP($C154,'2. Expenses'!$C$32:$F$42,'2. Expenses'!$F$30,TRUE)/12</f>
        <v>0</v>
      </c>
      <c r="J154" s="68">
        <f>VLOOKUP($C154,'2. Expenses'!$C$32:$F$42,'2. Expenses'!$F$30,TRUE)/12</f>
        <v>0</v>
      </c>
      <c r="K154" s="68">
        <f>VLOOKUP($C154,'2. Expenses'!$C$32:$F$42,'2. Expenses'!$F$30,TRUE)/12</f>
        <v>0</v>
      </c>
      <c r="L154" s="68">
        <f>VLOOKUP($C154,'2. Expenses'!$C$32:$F$42,'2. Expenses'!$F$30,TRUE)/12</f>
        <v>0</v>
      </c>
      <c r="M154" s="68">
        <f>VLOOKUP($C154,'2. Expenses'!$C$32:$F$42,'2. Expenses'!$F$30,TRUE)/12</f>
        <v>0</v>
      </c>
      <c r="N154" s="68">
        <f>VLOOKUP($C154,'2. Expenses'!$C$32:$F$42,'2. Expenses'!$F$30,TRUE)/12</f>
        <v>0</v>
      </c>
      <c r="O154" s="68">
        <f>VLOOKUP($C154,'2. Expenses'!$C$32:$F$42,'2. Expenses'!$F$30,TRUE)/12</f>
        <v>0</v>
      </c>
      <c r="P154" s="78">
        <f t="shared" si="28"/>
        <v>0</v>
      </c>
      <c r="Q154" s="10"/>
    </row>
    <row r="155" spans="1:17" ht="15">
      <c r="A155" s="1"/>
      <c r="B155" s="9"/>
      <c r="C155" s="1" t="s">
        <v>33</v>
      </c>
      <c r="D155" s="68">
        <f>VLOOKUP($C155,'2. Expenses'!$C$32:$F$42,'2. Expenses'!$F$30,TRUE)/12</f>
        <v>0</v>
      </c>
      <c r="E155" s="68">
        <f>VLOOKUP($C155,'2. Expenses'!$C$32:$F$42,'2. Expenses'!$F$30,TRUE)/12</f>
        <v>0</v>
      </c>
      <c r="F155" s="68">
        <f>VLOOKUP($C155,'2. Expenses'!$C$32:$F$42,'2. Expenses'!$F$30,TRUE)/12</f>
        <v>0</v>
      </c>
      <c r="G155" s="68">
        <f>VLOOKUP($C155,'2. Expenses'!$C$32:$F$42,'2. Expenses'!$F$30,TRUE)/12</f>
        <v>0</v>
      </c>
      <c r="H155" s="68">
        <f>VLOOKUP($C155,'2. Expenses'!$C$32:$F$42,'2. Expenses'!$F$30,TRUE)/12</f>
        <v>0</v>
      </c>
      <c r="I155" s="68">
        <f>VLOOKUP($C155,'2. Expenses'!$C$32:$F$42,'2. Expenses'!$F$30,TRUE)/12</f>
        <v>0</v>
      </c>
      <c r="J155" s="68">
        <f>VLOOKUP($C155,'2. Expenses'!$C$32:$F$42,'2. Expenses'!$F$30,TRUE)/12</f>
        <v>0</v>
      </c>
      <c r="K155" s="68">
        <f>VLOOKUP($C155,'2. Expenses'!$C$32:$F$42,'2. Expenses'!$F$30,TRUE)/12</f>
        <v>0</v>
      </c>
      <c r="L155" s="68">
        <f>VLOOKUP($C155,'2. Expenses'!$C$32:$F$42,'2. Expenses'!$F$30,TRUE)/12</f>
        <v>0</v>
      </c>
      <c r="M155" s="68">
        <f>VLOOKUP($C155,'2. Expenses'!$C$32:$F$42,'2. Expenses'!$F$30,TRUE)/12</f>
        <v>0</v>
      </c>
      <c r="N155" s="68">
        <f>VLOOKUP($C155,'2. Expenses'!$C$32:$F$42,'2. Expenses'!$F$30,TRUE)/12</f>
        <v>0</v>
      </c>
      <c r="O155" s="68">
        <f>VLOOKUP($C155,'2. Expenses'!$C$32:$F$42,'2. Expenses'!$F$30,TRUE)/12</f>
        <v>0</v>
      </c>
      <c r="P155" s="78">
        <f t="shared" si="28"/>
        <v>0</v>
      </c>
      <c r="Q155" s="10"/>
    </row>
    <row r="156" spans="1:17" ht="15">
      <c r="A156" s="1"/>
      <c r="B156" s="9"/>
      <c r="C156" s="1" t="s">
        <v>53</v>
      </c>
      <c r="D156" s="68">
        <f>VLOOKUP($C156,'2. Expenses'!$C$42:$F$42,'2. Expenses'!$F$30,TRUE)/12</f>
        <v>0</v>
      </c>
      <c r="E156" s="68">
        <f>VLOOKUP($C156,'2. Expenses'!$C$42:$F$42,'2. Expenses'!$F$30,TRUE)/12</f>
        <v>0</v>
      </c>
      <c r="F156" s="68">
        <f>VLOOKUP($C156,'2. Expenses'!$C$42:$F$42,'2. Expenses'!$F$30,TRUE)/12</f>
        <v>0</v>
      </c>
      <c r="G156" s="68">
        <f>VLOOKUP($C156,'2. Expenses'!$C$42:$F$42,'2. Expenses'!$F$30,TRUE)/12</f>
        <v>0</v>
      </c>
      <c r="H156" s="68">
        <f>VLOOKUP($C156,'2. Expenses'!$C$42:$F$42,'2. Expenses'!$F$30,TRUE)/12</f>
        <v>0</v>
      </c>
      <c r="I156" s="68">
        <f>VLOOKUP($C156,'2. Expenses'!$C$42:$F$42,'2. Expenses'!$F$30,TRUE)/12</f>
        <v>0</v>
      </c>
      <c r="J156" s="68">
        <f>VLOOKUP($C156,'2. Expenses'!$C$42:$F$42,'2. Expenses'!$F$30,TRUE)/12</f>
        <v>0</v>
      </c>
      <c r="K156" s="68">
        <f>VLOOKUP($C156,'2. Expenses'!$C$42:$F$42,'2. Expenses'!$F$30,TRUE)/12</f>
        <v>0</v>
      </c>
      <c r="L156" s="68">
        <f>VLOOKUP($C156,'2. Expenses'!$C$42:$F$42,'2. Expenses'!$F$30,TRUE)/12</f>
        <v>0</v>
      </c>
      <c r="M156" s="68">
        <f>VLOOKUP($C156,'2. Expenses'!$C$42:$F$42,'2. Expenses'!$F$30,TRUE)/12</f>
        <v>0</v>
      </c>
      <c r="N156" s="68">
        <f>VLOOKUP($C156,'2. Expenses'!$C$42:$F$42,'2. Expenses'!$F$30,TRUE)/12</f>
        <v>0</v>
      </c>
      <c r="O156" s="68">
        <f>VLOOKUP($C156,'2. Expenses'!$C$42:$F$42,'2. Expenses'!$F$30,TRUE)/12</f>
        <v>0</v>
      </c>
      <c r="P156" s="81">
        <f t="shared" si="28"/>
        <v>0</v>
      </c>
      <c r="Q156" s="10"/>
    </row>
    <row r="157" spans="1:17" ht="15">
      <c r="A157" s="1"/>
      <c r="B157" s="9"/>
      <c r="C157" s="3" t="s">
        <v>28</v>
      </c>
      <c r="D157" s="73">
        <f aca="true" t="shared" si="29" ref="D157:P157">SUM(D146:D156)</f>
        <v>0</v>
      </c>
      <c r="E157" s="73">
        <f t="shared" si="29"/>
        <v>0</v>
      </c>
      <c r="F157" s="73">
        <f t="shared" si="29"/>
        <v>0</v>
      </c>
      <c r="G157" s="73">
        <f t="shared" si="29"/>
        <v>0</v>
      </c>
      <c r="H157" s="73">
        <f t="shared" si="29"/>
        <v>0</v>
      </c>
      <c r="I157" s="73">
        <f t="shared" si="29"/>
        <v>0</v>
      </c>
      <c r="J157" s="73">
        <f t="shared" si="29"/>
        <v>0</v>
      </c>
      <c r="K157" s="73">
        <f t="shared" si="29"/>
        <v>0</v>
      </c>
      <c r="L157" s="73">
        <f t="shared" si="29"/>
        <v>0</v>
      </c>
      <c r="M157" s="73">
        <f t="shared" si="29"/>
        <v>0</v>
      </c>
      <c r="N157" s="73">
        <f t="shared" si="29"/>
        <v>0</v>
      </c>
      <c r="O157" s="87">
        <f t="shared" si="29"/>
        <v>0</v>
      </c>
      <c r="P157" s="88">
        <f t="shared" si="29"/>
        <v>0</v>
      </c>
      <c r="Q157" s="10"/>
    </row>
    <row r="158" spans="1:17" ht="15">
      <c r="A158" s="1"/>
      <c r="B158" s="9"/>
      <c r="C158" s="3"/>
      <c r="D158" s="11"/>
      <c r="E158" s="11"/>
      <c r="F158" s="11"/>
      <c r="G158" s="11"/>
      <c r="H158" s="11"/>
      <c r="I158" s="11"/>
      <c r="J158" s="11"/>
      <c r="K158" s="11"/>
      <c r="L158" s="11"/>
      <c r="M158" s="11"/>
      <c r="N158" s="11"/>
      <c r="O158" s="11"/>
      <c r="P158" s="11"/>
      <c r="Q158" s="10"/>
    </row>
    <row r="159" spans="1:17" ht="15">
      <c r="A159" s="1"/>
      <c r="B159" s="9"/>
      <c r="C159" s="3" t="s">
        <v>7</v>
      </c>
      <c r="D159" s="84">
        <v>0</v>
      </c>
      <c r="E159" s="84">
        <v>0</v>
      </c>
      <c r="F159" s="84">
        <v>0</v>
      </c>
      <c r="G159" s="84">
        <v>0</v>
      </c>
      <c r="H159" s="84">
        <v>0</v>
      </c>
      <c r="I159" s="84">
        <v>0</v>
      </c>
      <c r="J159" s="84">
        <v>0</v>
      </c>
      <c r="K159" s="84">
        <v>0</v>
      </c>
      <c r="L159" s="84">
        <v>0</v>
      </c>
      <c r="M159" s="84">
        <v>0</v>
      </c>
      <c r="N159" s="84">
        <v>0</v>
      </c>
      <c r="O159" s="84">
        <v>0</v>
      </c>
      <c r="P159" s="82">
        <f>SUM(D159:O159)</f>
        <v>0</v>
      </c>
      <c r="Q159" s="10"/>
    </row>
    <row r="160" spans="1:17" ht="15">
      <c r="A160" s="1"/>
      <c r="B160" s="9"/>
      <c r="C160" s="3"/>
      <c r="D160" s="11"/>
      <c r="E160" s="11"/>
      <c r="F160" s="11"/>
      <c r="G160" s="11"/>
      <c r="H160" s="11"/>
      <c r="I160" s="11"/>
      <c r="J160" s="11"/>
      <c r="K160" s="11"/>
      <c r="L160" s="11"/>
      <c r="M160" s="11"/>
      <c r="N160" s="11"/>
      <c r="O160" s="11"/>
      <c r="P160" s="11"/>
      <c r="Q160" s="10"/>
    </row>
    <row r="161" spans="1:17" ht="15">
      <c r="A161" s="1"/>
      <c r="B161" s="9"/>
      <c r="C161" s="3" t="s">
        <v>6</v>
      </c>
      <c r="D161" s="22">
        <f>D133+D143+D157+D159</f>
        <v>0</v>
      </c>
      <c r="E161" s="22">
        <f aca="true" t="shared" si="30" ref="E161:O161">E133+E143+E157+E159</f>
        <v>0</v>
      </c>
      <c r="F161" s="22">
        <f t="shared" si="30"/>
        <v>0</v>
      </c>
      <c r="G161" s="22">
        <f t="shared" si="30"/>
        <v>0</v>
      </c>
      <c r="H161" s="22">
        <f t="shared" si="30"/>
        <v>0</v>
      </c>
      <c r="I161" s="22">
        <f t="shared" si="30"/>
        <v>0</v>
      </c>
      <c r="J161" s="22">
        <f t="shared" si="30"/>
        <v>0</v>
      </c>
      <c r="K161" s="22">
        <f t="shared" si="30"/>
        <v>0</v>
      </c>
      <c r="L161" s="22">
        <f t="shared" si="30"/>
        <v>0</v>
      </c>
      <c r="M161" s="22">
        <f t="shared" si="30"/>
        <v>0</v>
      </c>
      <c r="N161" s="22">
        <f t="shared" si="30"/>
        <v>0</v>
      </c>
      <c r="O161" s="22">
        <f t="shared" si="30"/>
        <v>0</v>
      </c>
      <c r="P161" s="83">
        <f>SUM(D161:O161)</f>
        <v>0</v>
      </c>
      <c r="Q161" s="10"/>
    </row>
    <row r="162" spans="1:17" ht="15">
      <c r="A162" s="1"/>
      <c r="B162" s="9"/>
      <c r="C162" s="3"/>
      <c r="D162" s="18"/>
      <c r="E162" s="18"/>
      <c r="F162" s="18"/>
      <c r="G162" s="18"/>
      <c r="H162" s="18"/>
      <c r="I162" s="18"/>
      <c r="J162" s="18"/>
      <c r="K162" s="18"/>
      <c r="L162" s="18"/>
      <c r="M162" s="18"/>
      <c r="N162" s="18"/>
      <c r="O162" s="18"/>
      <c r="P162" s="18"/>
      <c r="Q162" s="10"/>
    </row>
    <row r="163" spans="1:17" ht="15">
      <c r="A163" s="1"/>
      <c r="B163" s="9"/>
      <c r="C163" s="3" t="s">
        <v>20</v>
      </c>
      <c r="D163" s="23">
        <f>D125-D161</f>
        <v>0</v>
      </c>
      <c r="E163" s="23">
        <f aca="true" t="shared" si="31" ref="E163:O163">E125-E161</f>
        <v>0</v>
      </c>
      <c r="F163" s="23">
        <f t="shared" si="31"/>
        <v>0</v>
      </c>
      <c r="G163" s="23">
        <f t="shared" si="31"/>
        <v>0</v>
      </c>
      <c r="H163" s="23">
        <f t="shared" si="31"/>
        <v>0</v>
      </c>
      <c r="I163" s="23">
        <f t="shared" si="31"/>
        <v>0</v>
      </c>
      <c r="J163" s="23">
        <f t="shared" si="31"/>
        <v>0</v>
      </c>
      <c r="K163" s="23">
        <f t="shared" si="31"/>
        <v>0</v>
      </c>
      <c r="L163" s="23">
        <f t="shared" si="31"/>
        <v>0</v>
      </c>
      <c r="M163" s="23">
        <f t="shared" si="31"/>
        <v>0</v>
      </c>
      <c r="N163" s="23">
        <f t="shared" si="31"/>
        <v>0</v>
      </c>
      <c r="O163" s="23">
        <f t="shared" si="31"/>
        <v>0</v>
      </c>
      <c r="P163" s="85">
        <f>P125-P161</f>
        <v>0</v>
      </c>
      <c r="Q163" s="10"/>
    </row>
    <row r="164" spans="1:17" ht="15">
      <c r="A164" s="1"/>
      <c r="B164" s="9"/>
      <c r="C164" s="3" t="s">
        <v>21</v>
      </c>
      <c r="D164" s="68">
        <f>IF(D163&lt;0,0,D163*'2. Expenses'!$D$5)</f>
        <v>0</v>
      </c>
      <c r="E164" s="68">
        <f>IF(E163&lt;0,0,E163*'2. Expenses'!$D$5)</f>
        <v>0</v>
      </c>
      <c r="F164" s="68">
        <f>IF(F163&lt;0,0,F163*'2. Expenses'!$D$5)</f>
        <v>0</v>
      </c>
      <c r="G164" s="68">
        <f>IF(G163&lt;0,0,G163*'2. Expenses'!$D$5)</f>
        <v>0</v>
      </c>
      <c r="H164" s="68">
        <f>IF(H163&lt;0,0,H163*'2. Expenses'!$D$5)</f>
        <v>0</v>
      </c>
      <c r="I164" s="68">
        <f>IF(I163&lt;0,0,I163*'2. Expenses'!$D$5)</f>
        <v>0</v>
      </c>
      <c r="J164" s="68">
        <f>IF(J163&lt;0,0,J163*'2. Expenses'!$D$5)</f>
        <v>0</v>
      </c>
      <c r="K164" s="68">
        <f>IF(K163&lt;0,0,K163*'2. Expenses'!$D$5)</f>
        <v>0</v>
      </c>
      <c r="L164" s="68">
        <f>IF(L163&lt;0,0,L163*'2. Expenses'!$D$5)</f>
        <v>0</v>
      </c>
      <c r="M164" s="68">
        <f>IF(M163&lt;0,0,M163*'2. Expenses'!$D$5)</f>
        <v>0</v>
      </c>
      <c r="N164" s="68">
        <f>IF(N163&lt;0,0,N163*'2. Expenses'!$D$5)</f>
        <v>0</v>
      </c>
      <c r="O164" s="68">
        <f>IF(O163&lt;0,0,O163*'2. Expenses'!$D$5)</f>
        <v>0</v>
      </c>
      <c r="P164" s="78">
        <f>SUM(D164:O164)</f>
        <v>0</v>
      </c>
      <c r="Q164" s="10"/>
    </row>
    <row r="165" spans="1:17" ht="15">
      <c r="A165" s="1"/>
      <c r="B165" s="9"/>
      <c r="C165" s="2" t="s">
        <v>5</v>
      </c>
      <c r="D165" s="89">
        <f>D163-D164</f>
        <v>0</v>
      </c>
      <c r="E165" s="89">
        <f aca="true" t="shared" si="32" ref="E165:P165">E163-E164</f>
        <v>0</v>
      </c>
      <c r="F165" s="89">
        <f t="shared" si="32"/>
        <v>0</v>
      </c>
      <c r="G165" s="89">
        <f t="shared" si="32"/>
        <v>0</v>
      </c>
      <c r="H165" s="89">
        <f t="shared" si="32"/>
        <v>0</v>
      </c>
      <c r="I165" s="89">
        <f t="shared" si="32"/>
        <v>0</v>
      </c>
      <c r="J165" s="89">
        <f t="shared" si="32"/>
        <v>0</v>
      </c>
      <c r="K165" s="89">
        <f t="shared" si="32"/>
        <v>0</v>
      </c>
      <c r="L165" s="89">
        <f t="shared" si="32"/>
        <v>0</v>
      </c>
      <c r="M165" s="89">
        <f t="shared" si="32"/>
        <v>0</v>
      </c>
      <c r="N165" s="89">
        <f t="shared" si="32"/>
        <v>0</v>
      </c>
      <c r="O165" s="89">
        <f t="shared" si="32"/>
        <v>0</v>
      </c>
      <c r="P165" s="89">
        <f t="shared" si="32"/>
        <v>0</v>
      </c>
      <c r="Q165" s="10"/>
    </row>
    <row r="166" spans="1:17" ht="15">
      <c r="A166" s="1"/>
      <c r="B166" s="9"/>
      <c r="C166" s="2"/>
      <c r="D166" s="18"/>
      <c r="E166" s="18"/>
      <c r="F166" s="18"/>
      <c r="G166" s="18"/>
      <c r="H166" s="18"/>
      <c r="I166" s="18"/>
      <c r="J166" s="18"/>
      <c r="K166" s="18"/>
      <c r="L166" s="18"/>
      <c r="M166" s="18"/>
      <c r="N166" s="18"/>
      <c r="O166" s="18"/>
      <c r="P166" s="18"/>
      <c r="Q166" s="10"/>
    </row>
    <row r="167" spans="1:17" ht="15">
      <c r="A167" s="1"/>
      <c r="B167" s="9"/>
      <c r="C167" s="19" t="s">
        <v>22</v>
      </c>
      <c r="D167" s="18"/>
      <c r="E167" s="18"/>
      <c r="F167" s="18"/>
      <c r="G167" s="18"/>
      <c r="H167" s="18"/>
      <c r="I167" s="106"/>
      <c r="J167" s="18"/>
      <c r="K167" s="18"/>
      <c r="L167" s="18"/>
      <c r="M167" s="18"/>
      <c r="N167" s="18"/>
      <c r="O167" s="18"/>
      <c r="P167" s="18"/>
      <c r="Q167" s="10"/>
    </row>
    <row r="168" spans="1:17" ht="15">
      <c r="A168" s="1"/>
      <c r="B168" s="9"/>
      <c r="C168" s="7" t="s">
        <v>60</v>
      </c>
      <c r="D168" s="20">
        <f>$P$113</f>
        <v>0</v>
      </c>
      <c r="E168" s="20">
        <f>D170</f>
        <v>0</v>
      </c>
      <c r="F168" s="20">
        <f aca="true" t="shared" si="33" ref="F168:O168">E170</f>
        <v>0</v>
      </c>
      <c r="G168" s="20">
        <f t="shared" si="33"/>
        <v>0</v>
      </c>
      <c r="H168" s="20">
        <f t="shared" si="33"/>
        <v>0</v>
      </c>
      <c r="I168" s="20">
        <f t="shared" si="33"/>
        <v>0</v>
      </c>
      <c r="J168" s="20">
        <f t="shared" si="33"/>
        <v>0</v>
      </c>
      <c r="K168" s="20">
        <f t="shared" si="33"/>
        <v>0</v>
      </c>
      <c r="L168" s="20">
        <f t="shared" si="33"/>
        <v>0</v>
      </c>
      <c r="M168" s="20">
        <f t="shared" si="33"/>
        <v>0</v>
      </c>
      <c r="N168" s="20">
        <f t="shared" si="33"/>
        <v>0</v>
      </c>
      <c r="O168" s="20">
        <f t="shared" si="33"/>
        <v>0</v>
      </c>
      <c r="P168" s="86">
        <f>D168</f>
        <v>0</v>
      </c>
      <c r="Q168" s="10"/>
    </row>
    <row r="169" spans="1:17" ht="15">
      <c r="A169" s="1"/>
      <c r="B169" s="9"/>
      <c r="C169" s="7" t="s">
        <v>61</v>
      </c>
      <c r="D169" s="97">
        <f>D165</f>
        <v>0</v>
      </c>
      <c r="E169" s="97">
        <f aca="true" t="shared" si="34" ref="E169:O169">E165</f>
        <v>0</v>
      </c>
      <c r="F169" s="97">
        <f t="shared" si="34"/>
        <v>0</v>
      </c>
      <c r="G169" s="97">
        <f t="shared" si="34"/>
        <v>0</v>
      </c>
      <c r="H169" s="97">
        <f t="shared" si="34"/>
        <v>0</v>
      </c>
      <c r="I169" s="97">
        <f t="shared" si="34"/>
        <v>0</v>
      </c>
      <c r="J169" s="97">
        <f t="shared" si="34"/>
        <v>0</v>
      </c>
      <c r="K169" s="97">
        <f t="shared" si="34"/>
        <v>0</v>
      </c>
      <c r="L169" s="97">
        <f t="shared" si="34"/>
        <v>0</v>
      </c>
      <c r="M169" s="97">
        <f t="shared" si="34"/>
        <v>0</v>
      </c>
      <c r="N169" s="97">
        <f t="shared" si="34"/>
        <v>0</v>
      </c>
      <c r="O169" s="97">
        <f t="shared" si="34"/>
        <v>0</v>
      </c>
      <c r="P169" s="98">
        <f>SUM(D169:O169)</f>
        <v>0</v>
      </c>
      <c r="Q169" s="10"/>
    </row>
    <row r="170" spans="1:17" ht="15.75" thickBot="1">
      <c r="A170" s="1"/>
      <c r="B170" s="9"/>
      <c r="C170" s="7" t="s">
        <v>8</v>
      </c>
      <c r="D170" s="99">
        <f>D168+D169</f>
        <v>0</v>
      </c>
      <c r="E170" s="99">
        <f>E168+E169</f>
        <v>0</v>
      </c>
      <c r="F170" s="99">
        <f>F168+F169</f>
        <v>0</v>
      </c>
      <c r="G170" s="99">
        <f>G168+G169</f>
        <v>0</v>
      </c>
      <c r="H170" s="99">
        <f>H168+H169</f>
        <v>0</v>
      </c>
      <c r="I170" s="99">
        <f>I168+I169</f>
        <v>0</v>
      </c>
      <c r="J170" s="99">
        <f>J168+J169</f>
        <v>0</v>
      </c>
      <c r="K170" s="99">
        <f>K168+K169</f>
        <v>0</v>
      </c>
      <c r="L170" s="99">
        <f>L168+L169</f>
        <v>0</v>
      </c>
      <c r="M170" s="99">
        <f>M168+M169</f>
        <v>0</v>
      </c>
      <c r="N170" s="99">
        <f>N168+N169</f>
        <v>0</v>
      </c>
      <c r="O170" s="99">
        <f>O168+O169</f>
        <v>0</v>
      </c>
      <c r="P170" s="108">
        <f>SUM(P168:P169)</f>
        <v>0</v>
      </c>
      <c r="Q170" s="10"/>
    </row>
    <row r="171" spans="1:17" ht="15.75" thickTop="1">
      <c r="A171" s="1"/>
      <c r="B171" s="12"/>
      <c r="C171" s="4"/>
      <c r="D171" s="4"/>
      <c r="E171" s="4"/>
      <c r="F171" s="4"/>
      <c r="G171" s="4"/>
      <c r="H171" s="4"/>
      <c r="I171" s="4"/>
      <c r="J171" s="4"/>
      <c r="K171" s="4"/>
      <c r="L171" s="4"/>
      <c r="M171" s="4"/>
      <c r="N171" s="4"/>
      <c r="O171" s="4"/>
      <c r="P171" s="4"/>
      <c r="Q171" s="13"/>
    </row>
    <row r="172" spans="1:17" ht="15">
      <c r="A172" s="1"/>
      <c r="B172" s="1"/>
      <c r="C172" s="1"/>
      <c r="D172" s="1"/>
      <c r="E172" s="1"/>
      <c r="F172" s="1"/>
      <c r="G172" s="1"/>
      <c r="H172" s="1"/>
      <c r="I172" s="1"/>
      <c r="J172" s="1"/>
      <c r="K172" s="1"/>
      <c r="L172" s="1"/>
      <c r="M172" s="1"/>
      <c r="N172" s="1"/>
      <c r="O172" s="1"/>
      <c r="P172" s="1"/>
      <c r="Q172" s="1"/>
    </row>
    <row r="173" spans="2:17" ht="15">
      <c r="B173" s="1"/>
      <c r="C173" s="1"/>
      <c r="D173" s="1"/>
      <c r="E173" s="1"/>
      <c r="F173" s="1"/>
      <c r="G173" s="1"/>
      <c r="H173" s="1"/>
      <c r="I173" s="1"/>
      <c r="J173" s="1"/>
      <c r="K173" s="1"/>
      <c r="L173" s="1"/>
      <c r="M173" s="1"/>
      <c r="N173" s="1"/>
      <c r="O173" s="1"/>
      <c r="P173" s="1"/>
      <c r="Q173" s="1"/>
    </row>
  </sheetData>
  <sheetProtection password="CDD8" sheet="1" objects="1" scenarios="1" selectLockedCells="1"/>
  <printOptions/>
  <pageMargins left="0.7" right="0.7" top="0.75" bottom="0.75" header="0.3" footer="0.3"/>
  <pageSetup fitToHeight="0" fitToWidth="1" horizontalDpi="600" verticalDpi="600" orientation="landscape" scale="53" r:id="rId1"/>
  <rowBreaks count="2" manualBreakCount="2">
    <brk id="59" max="17" man="1"/>
    <brk id="116" max="17" man="1"/>
  </rowBreaks>
</worksheet>
</file>

<file path=xl/worksheets/sheet6.xml><?xml version="1.0" encoding="utf-8"?>
<worksheet xmlns="http://schemas.openxmlformats.org/spreadsheetml/2006/main" xmlns:r="http://schemas.openxmlformats.org/officeDocument/2006/relationships">
  <dimension ref="B1:V21"/>
  <sheetViews>
    <sheetView zoomScalePageLayoutView="0" workbookViewId="0" topLeftCell="A1">
      <selection activeCell="G19" sqref="G19"/>
    </sheetView>
  </sheetViews>
  <sheetFormatPr defaultColWidth="9.140625" defaultRowHeight="15"/>
  <cols>
    <col min="1" max="1" width="2.57421875" style="0" customWidth="1"/>
    <col min="3" max="10" width="11.7109375" style="0" customWidth="1"/>
  </cols>
  <sheetData>
    <row r="1" ht="22.5">
      <c r="B1" s="29" t="s">
        <v>95</v>
      </c>
    </row>
    <row r="3" spans="2:21" ht="15">
      <c r="B3" t="s">
        <v>96</v>
      </c>
      <c r="C3" s="140">
        <v>2</v>
      </c>
      <c r="D3" s="140">
        <v>3</v>
      </c>
      <c r="E3" s="140">
        <v>4</v>
      </c>
      <c r="F3" s="140">
        <v>5</v>
      </c>
      <c r="G3" s="140">
        <v>6</v>
      </c>
      <c r="H3" s="140">
        <v>7</v>
      </c>
      <c r="I3" s="140">
        <v>8</v>
      </c>
      <c r="J3" s="140">
        <v>9</v>
      </c>
      <c r="K3" s="140">
        <v>10</v>
      </c>
      <c r="L3" s="140"/>
      <c r="M3" s="149" t="s">
        <v>97</v>
      </c>
      <c r="N3" s="140">
        <v>2</v>
      </c>
      <c r="O3" s="140">
        <v>3</v>
      </c>
      <c r="P3" s="140">
        <v>4</v>
      </c>
      <c r="Q3" s="140">
        <v>5</v>
      </c>
      <c r="R3" s="140">
        <v>6</v>
      </c>
      <c r="S3" s="140">
        <v>7</v>
      </c>
      <c r="T3" s="140">
        <v>8</v>
      </c>
      <c r="U3" s="140">
        <v>9</v>
      </c>
    </row>
    <row r="4" spans="3:22" ht="15">
      <c r="C4" t="s">
        <v>10</v>
      </c>
      <c r="D4" t="s">
        <v>11</v>
      </c>
      <c r="E4" t="s">
        <v>12</v>
      </c>
      <c r="F4" t="s">
        <v>13</v>
      </c>
      <c r="G4" t="s">
        <v>14</v>
      </c>
      <c r="H4" t="s">
        <v>15</v>
      </c>
      <c r="I4" t="s">
        <v>16</v>
      </c>
      <c r="J4" t="s">
        <v>17</v>
      </c>
      <c r="K4" s="150" t="s">
        <v>99</v>
      </c>
      <c r="L4" s="150"/>
      <c r="M4">
        <v>12</v>
      </c>
      <c r="N4" t="s">
        <v>10</v>
      </c>
      <c r="O4" t="s">
        <v>11</v>
      </c>
      <c r="P4" t="s">
        <v>12</v>
      </c>
      <c r="Q4" t="s">
        <v>13</v>
      </c>
      <c r="R4" t="s">
        <v>14</v>
      </c>
      <c r="S4" t="s">
        <v>15</v>
      </c>
      <c r="T4" t="s">
        <v>16</v>
      </c>
      <c r="U4" t="s">
        <v>17</v>
      </c>
      <c r="V4" s="150"/>
    </row>
    <row r="5" spans="2:21" ht="15">
      <c r="B5" s="138">
        <v>41821</v>
      </c>
      <c r="C5" s="139">
        <v>37367.79432710384</v>
      </c>
      <c r="D5" s="139">
        <v>21375.262133275024</v>
      </c>
      <c r="E5" s="139">
        <v>8391.490220580483</v>
      </c>
      <c r="F5" s="139">
        <v>25893.467217674402</v>
      </c>
      <c r="G5" s="139">
        <v>13636.647304000007</v>
      </c>
      <c r="H5" s="139">
        <v>15916.41008594132</v>
      </c>
      <c r="I5" s="139">
        <v>79955.33596942686</v>
      </c>
      <c r="J5" s="139">
        <v>18816.18435259774</v>
      </c>
      <c r="K5" s="160">
        <v>1</v>
      </c>
      <c r="M5" s="138">
        <f>B5</f>
        <v>41821</v>
      </c>
      <c r="N5" s="121">
        <f aca="true" t="shared" si="0" ref="N5:U7">C5/$M$4</f>
        <v>3113.9828605919865</v>
      </c>
      <c r="O5" s="121">
        <f t="shared" si="0"/>
        <v>1781.2718444395853</v>
      </c>
      <c r="P5" s="121">
        <f t="shared" si="0"/>
        <v>699.2908517150403</v>
      </c>
      <c r="Q5" s="121">
        <f t="shared" si="0"/>
        <v>2157.7889348062004</v>
      </c>
      <c r="R5" s="121">
        <f t="shared" si="0"/>
        <v>1136.387275333334</v>
      </c>
      <c r="S5" s="121">
        <f t="shared" si="0"/>
        <v>1326.3675071617765</v>
      </c>
      <c r="T5" s="121">
        <f t="shared" si="0"/>
        <v>6662.944664118905</v>
      </c>
      <c r="U5" s="121">
        <f t="shared" si="0"/>
        <v>1568.0153627164782</v>
      </c>
    </row>
    <row r="6" spans="2:21" ht="15">
      <c r="B6" s="138">
        <f>EDATE(B5,12)</f>
        <v>42186</v>
      </c>
      <c r="C6" s="139">
        <f aca="true" t="shared" si="1" ref="C6:J6">C5*1.02</f>
        <v>38115.15021364592</v>
      </c>
      <c r="D6" s="139">
        <f t="shared" si="1"/>
        <v>21802.767375940526</v>
      </c>
      <c r="E6" s="139">
        <f t="shared" si="1"/>
        <v>8559.320024992092</v>
      </c>
      <c r="F6" s="139">
        <f t="shared" si="1"/>
        <v>26411.336562027893</v>
      </c>
      <c r="G6" s="139">
        <f t="shared" si="1"/>
        <v>13909.380250080008</v>
      </c>
      <c r="H6" s="139">
        <f t="shared" si="1"/>
        <v>16234.738287660146</v>
      </c>
      <c r="I6" s="139">
        <f t="shared" si="1"/>
        <v>81554.4426888154</v>
      </c>
      <c r="J6" s="139">
        <f t="shared" si="1"/>
        <v>19192.508039649692</v>
      </c>
      <c r="K6">
        <v>1.02</v>
      </c>
      <c r="M6" s="138">
        <f>B6</f>
        <v>42186</v>
      </c>
      <c r="N6" s="121">
        <f t="shared" si="0"/>
        <v>3176.2625178038265</v>
      </c>
      <c r="O6" s="121">
        <f t="shared" si="0"/>
        <v>1816.8972813283772</v>
      </c>
      <c r="P6" s="121">
        <f t="shared" si="0"/>
        <v>713.276668749341</v>
      </c>
      <c r="Q6" s="121">
        <f t="shared" si="0"/>
        <v>2200.9447135023242</v>
      </c>
      <c r="R6" s="121">
        <f t="shared" si="0"/>
        <v>1159.1150208400006</v>
      </c>
      <c r="S6" s="121">
        <f t="shared" si="0"/>
        <v>1352.8948573050122</v>
      </c>
      <c r="T6" s="121">
        <f t="shared" si="0"/>
        <v>6796.203557401283</v>
      </c>
      <c r="U6" s="121">
        <f t="shared" si="0"/>
        <v>1599.3756699708076</v>
      </c>
    </row>
    <row r="7" spans="2:21" ht="15">
      <c r="B7" s="138">
        <f>EDATE(B6,12)</f>
        <v>42552</v>
      </c>
      <c r="C7" s="139">
        <f aca="true" t="shared" si="2" ref="C7:J7">C6*1.02</f>
        <v>38877.45321791884</v>
      </c>
      <c r="D7" s="139">
        <f t="shared" si="2"/>
        <v>22238.822723459336</v>
      </c>
      <c r="E7" s="139">
        <f t="shared" si="2"/>
        <v>8730.506425491934</v>
      </c>
      <c r="F7" s="139">
        <f t="shared" si="2"/>
        <v>26939.56329326845</v>
      </c>
      <c r="G7" s="139">
        <f t="shared" si="2"/>
        <v>14187.567855081608</v>
      </c>
      <c r="H7" s="139">
        <f t="shared" si="2"/>
        <v>16559.433053413348</v>
      </c>
      <c r="I7" s="139">
        <f t="shared" si="2"/>
        <v>83185.5315425917</v>
      </c>
      <c r="J7" s="139">
        <f t="shared" si="2"/>
        <v>19576.358200442686</v>
      </c>
      <c r="K7">
        <v>1.02</v>
      </c>
      <c r="M7" s="138">
        <f>EDATE(M6,12)</f>
        <v>42552</v>
      </c>
      <c r="N7" s="121">
        <f t="shared" si="0"/>
        <v>3239.7877681599034</v>
      </c>
      <c r="O7" s="121">
        <f t="shared" si="0"/>
        <v>1853.2352269549447</v>
      </c>
      <c r="P7" s="121">
        <f t="shared" si="0"/>
        <v>727.5422021243279</v>
      </c>
      <c r="Q7" s="121">
        <f t="shared" si="0"/>
        <v>2244.963607772371</v>
      </c>
      <c r="R7" s="121">
        <f t="shared" si="0"/>
        <v>1182.2973212568006</v>
      </c>
      <c r="S7" s="121">
        <f t="shared" si="0"/>
        <v>1379.9527544511122</v>
      </c>
      <c r="T7" s="121">
        <f t="shared" si="0"/>
        <v>6932.127628549309</v>
      </c>
      <c r="U7" s="121">
        <f t="shared" si="0"/>
        <v>1631.3631833702239</v>
      </c>
    </row>
    <row r="17" spans="2:4" ht="15">
      <c r="B17" t="s">
        <v>98</v>
      </c>
      <c r="C17" s="140">
        <v>1</v>
      </c>
      <c r="D17" s="140">
        <v>2</v>
      </c>
    </row>
    <row r="18" spans="2:4" ht="15">
      <c r="B18" t="s">
        <v>88</v>
      </c>
      <c r="C18">
        <v>1</v>
      </c>
      <c r="D18">
        <v>1</v>
      </c>
    </row>
    <row r="19" spans="2:5" ht="15">
      <c r="B19" t="s">
        <v>89</v>
      </c>
      <c r="C19">
        <v>4</v>
      </c>
      <c r="D19">
        <v>0.33</v>
      </c>
      <c r="E19" t="s">
        <v>102</v>
      </c>
    </row>
    <row r="20" spans="2:4" ht="15">
      <c r="B20" t="s">
        <v>90</v>
      </c>
      <c r="C20">
        <v>7</v>
      </c>
      <c r="D20">
        <v>1.33</v>
      </c>
    </row>
    <row r="21" spans="2:4" ht="15">
      <c r="B21" t="s">
        <v>91</v>
      </c>
      <c r="C21">
        <v>10</v>
      </c>
      <c r="D21">
        <v>1</v>
      </c>
    </row>
  </sheetData>
  <sheetProtection password="CC18" sheet="1" objects="1" scenarios="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dc:creator>
  <cp:keywords/>
  <dc:description/>
  <cp:lastModifiedBy>wchoi</cp:lastModifiedBy>
  <cp:lastPrinted>2014-02-12T20:02:46Z</cp:lastPrinted>
  <dcterms:created xsi:type="dcterms:W3CDTF">2013-08-09T17:37:09Z</dcterms:created>
  <dcterms:modified xsi:type="dcterms:W3CDTF">2014-04-25T13:29:14Z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JHQQSZKKEHZ5-63-68</vt:lpwstr>
  </property>
  <property fmtid="{D5CDD505-2E9C-101B-9397-08002B2CF9AE}" pid="4" name="_dlc_DocIdItemGu">
    <vt:lpwstr>b228e932-b951-400c-9823-0f21927db11d</vt:lpwstr>
  </property>
  <property fmtid="{D5CDD505-2E9C-101B-9397-08002B2CF9AE}" pid="5" name="_dlc_DocIdU">
    <vt:lpwstr>http://dev.dhmh.maryland.gov/ohcq/DD/_layouts/DocIdRedir.aspx?ID=JHQQSZKKEHZ5-63-68, JHQQSZKKEHZ5-63-68</vt:lpwstr>
  </property>
  <property fmtid="{D5CDD505-2E9C-101B-9397-08002B2CF9AE}" pid="6" name="display_urn:schemas-microsoft-com:office:office#Edit">
    <vt:lpwstr>Srikanth Gadiyaram</vt:lpwstr>
  </property>
  <property fmtid="{D5CDD505-2E9C-101B-9397-08002B2CF9AE}" pid="7" name="display_urn:schemas-microsoft-com:office:office#Auth">
    <vt:lpwstr>Srikanth Gadiyaram</vt:lpwstr>
  </property>
</Properties>
</file>